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4" sheetId="6" r:id="rId6"/>
  </sheets>
  <definedNames/>
  <calcPr fullCalcOnLoad="1"/>
</workbook>
</file>

<file path=xl/sharedStrings.xml><?xml version="1.0" encoding="utf-8"?>
<sst xmlns="http://schemas.openxmlformats.org/spreadsheetml/2006/main" count="372" uniqueCount="122">
  <si>
    <t>(if necessary)</t>
  </si>
  <si>
    <t>-1-</t>
  </si>
  <si>
    <t>-9-</t>
  </si>
  <si>
    <t>-2-</t>
  </si>
  <si>
    <t>-21-</t>
  </si>
  <si>
    <t>-3-</t>
  </si>
  <si>
    <t>-10-</t>
  </si>
  <si>
    <t>-4-</t>
  </si>
  <si>
    <t>-27-</t>
  </si>
  <si>
    <t>-5-</t>
  </si>
  <si>
    <t>-30-</t>
  </si>
  <si>
    <t>-11-</t>
  </si>
  <si>
    <t>-6-</t>
  </si>
  <si>
    <t>(Winner of # 29 must win #30 &amp; #31)</t>
  </si>
  <si>
    <t>-22-</t>
  </si>
  <si>
    <t>-7-</t>
  </si>
  <si>
    <t>-31-</t>
  </si>
  <si>
    <t>-12-</t>
  </si>
  <si>
    <t>-8-</t>
  </si>
  <si>
    <t>-17-</t>
  </si>
  <si>
    <t>-13-</t>
  </si>
  <si>
    <t>-25-</t>
  </si>
  <si>
    <t>-23-</t>
  </si>
  <si>
    <t>-18-</t>
  </si>
  <si>
    <t>-28-</t>
  </si>
  <si>
    <t>-14-</t>
  </si>
  <si>
    <t>-19-</t>
  </si>
  <si>
    <t>-29-</t>
  </si>
  <si>
    <t>-15-</t>
  </si>
  <si>
    <t>-26-</t>
  </si>
  <si>
    <t>-24-</t>
  </si>
  <si>
    <t>-20-</t>
  </si>
  <si>
    <t>-16-</t>
  </si>
  <si>
    <t>(Loser of # 29 takes 3rd Place)</t>
  </si>
  <si>
    <t>Tom Garry</t>
  </si>
  <si>
    <t>John Adkisson</t>
  </si>
  <si>
    <t>Cameron Boyd</t>
  </si>
  <si>
    <t>Joel Griswold</t>
  </si>
  <si>
    <t>Rob Barton</t>
  </si>
  <si>
    <t>J. Rittenhouse</t>
  </si>
  <si>
    <t>Bill Woodford</t>
  </si>
  <si>
    <t>Hyrum Hunt</t>
  </si>
  <si>
    <t>Tom Waldusky</t>
  </si>
  <si>
    <t>Paul Koziol</t>
  </si>
  <si>
    <t>Matt Hudson</t>
  </si>
  <si>
    <t>Dave Eggert</t>
  </si>
  <si>
    <t>Drew Becker</t>
  </si>
  <si>
    <t>Adam Morris</t>
  </si>
  <si>
    <t>Dan Grimsrud</t>
  </si>
  <si>
    <t>Ray Berdie</t>
  </si>
  <si>
    <t>Jul 20-25</t>
  </si>
  <si>
    <t>Jul 27 - Aug 1</t>
  </si>
  <si>
    <t>Aug 3-8</t>
  </si>
  <si>
    <t>Aug 10-15</t>
  </si>
  <si>
    <t>Aug 17-22</t>
  </si>
  <si>
    <t>Aug 24-29</t>
  </si>
  <si>
    <t>Aug 31- Sep 5</t>
  </si>
  <si>
    <t>Sep 7-12</t>
  </si>
  <si>
    <t>Sep 14-19</t>
  </si>
  <si>
    <t>Jul 19-24</t>
  </si>
  <si>
    <t>Jul 26 - 31</t>
  </si>
  <si>
    <t>Aug 2-7</t>
  </si>
  <si>
    <t>Aug 9-14</t>
  </si>
  <si>
    <t>Aug 16-21</t>
  </si>
  <si>
    <t>Aug 23-28</t>
  </si>
  <si>
    <t>Aug 30- Sep 4</t>
  </si>
  <si>
    <t>Sep 6-11</t>
  </si>
  <si>
    <t>Sep 13-18</t>
  </si>
  <si>
    <t>Jason Pass</t>
  </si>
  <si>
    <t>Jeremy Pass</t>
  </si>
  <si>
    <t>Ken Bellaire</t>
  </si>
  <si>
    <t>Dave Cadmus</t>
  </si>
  <si>
    <t>Ben Woodford</t>
  </si>
  <si>
    <t>Mike Fernald</t>
  </si>
  <si>
    <t>Aug 22-27</t>
  </si>
  <si>
    <t>Aug 8-13</t>
  </si>
  <si>
    <t>Jul 25 - 30</t>
  </si>
  <si>
    <t>Jul 18-23</t>
  </si>
  <si>
    <t>Sep 5-10</t>
  </si>
  <si>
    <t>Sep 12-17</t>
  </si>
  <si>
    <t>Aug 29- Sep 3</t>
  </si>
  <si>
    <t>Aug 15-20</t>
  </si>
  <si>
    <t>Aug 1-6</t>
  </si>
  <si>
    <t>Jul 17-22</t>
  </si>
  <si>
    <t>Jul 24 - 29</t>
  </si>
  <si>
    <t>Aug 7-12</t>
  </si>
  <si>
    <t>Aug 21-26</t>
  </si>
  <si>
    <t>Sep 4-9</t>
  </si>
  <si>
    <t>Sep 11-16</t>
  </si>
  <si>
    <t>Aug 28- Sep 2</t>
  </si>
  <si>
    <t>Aug 14-19</t>
  </si>
  <si>
    <t>Jul 31- Aug 5</t>
  </si>
  <si>
    <t>Joey Losurdo</t>
  </si>
  <si>
    <t>Geoff Biegler</t>
  </si>
  <si>
    <t>Chockalingam</t>
  </si>
  <si>
    <t>Bill Stansifer</t>
  </si>
  <si>
    <t>David Schwartz</t>
  </si>
  <si>
    <t>Jul 22-27</t>
  </si>
  <si>
    <t>Jul 29 - Aug 3</t>
  </si>
  <si>
    <t>Aug 5 - Aug 10</t>
  </si>
  <si>
    <t>Aug 12-17</t>
  </si>
  <si>
    <t>Aug 19-24</t>
  </si>
  <si>
    <t>Aug 26-31</t>
  </si>
  <si>
    <t>Sep 2-7</t>
  </si>
  <si>
    <t>Sep 9-14</t>
  </si>
  <si>
    <t>Sep 16-21</t>
  </si>
  <si>
    <t>Tony Chaplin</t>
  </si>
  <si>
    <t>Mani Kumar</t>
  </si>
  <si>
    <t>J Rittenhouse</t>
  </si>
  <si>
    <t>Shawn Zimmer</t>
  </si>
  <si>
    <t>Jul 21-26</t>
  </si>
  <si>
    <t>Jul 28 - Aug 2</t>
  </si>
  <si>
    <t>Aug 11-16</t>
  </si>
  <si>
    <t>Aug 25-30</t>
  </si>
  <si>
    <t>Sep 8-13</t>
  </si>
  <si>
    <t>Sep 15-20</t>
  </si>
  <si>
    <t>Sidewinders</t>
  </si>
  <si>
    <t>Losurdo</t>
  </si>
  <si>
    <t>Michael Wilt</t>
  </si>
  <si>
    <t>Aug 4 - Aug 9</t>
  </si>
  <si>
    <t>Aug 18-23</t>
  </si>
  <si>
    <t>Sep 1-6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</si>
</sst>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7"/>
      <name val="Times New Roman"/>
      <family val="1"/>
    </font>
    <font>
      <b/>
      <u val="single"/>
      <sz val="10"/>
      <color indexed="17"/>
      <name val="Times New Roman"/>
      <family val="1"/>
    </font>
    <font>
      <sz val="10"/>
      <color indexed="17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57"/>
      <name val="Times New Roman"/>
      <family val="1"/>
    </font>
    <font>
      <sz val="10"/>
      <color indexed="57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5" fontId="1" fillId="0" borderId="0" xfId="0" applyNumberFormat="1" applyFont="1" applyAlignment="1">
      <alignment horizontal="center"/>
    </xf>
    <xf numFmtId="15" fontId="1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7" fillId="0" borderId="0" xfId="15" applyNumberFormat="1" applyFont="1" applyAlignment="1">
      <alignment/>
    </xf>
    <xf numFmtId="164" fontId="5" fillId="0" borderId="0" xfId="15" applyNumberFormat="1" applyFont="1" applyBorder="1" applyAlignment="1">
      <alignment/>
    </xf>
    <xf numFmtId="164" fontId="5" fillId="0" borderId="5" xfId="15" applyNumberFormat="1" applyFont="1" applyBorder="1" applyAlignment="1" quotePrefix="1">
      <alignment horizontal="center"/>
    </xf>
    <xf numFmtId="164" fontId="5" fillId="0" borderId="6" xfId="15" applyNumberFormat="1" applyFont="1" applyBorder="1" applyAlignment="1">
      <alignment/>
    </xf>
    <xf numFmtId="164" fontId="6" fillId="0" borderId="0" xfId="15" applyNumberFormat="1" applyFont="1" applyAlignment="1">
      <alignment horizontal="center"/>
    </xf>
    <xf numFmtId="164" fontId="5" fillId="0" borderId="0" xfId="15" applyNumberFormat="1" applyFont="1" applyAlignment="1">
      <alignment/>
    </xf>
    <xf numFmtId="0" fontId="5" fillId="0" borderId="0" xfId="0" applyFont="1" applyAlignment="1">
      <alignment/>
    </xf>
    <xf numFmtId="164" fontId="7" fillId="0" borderId="0" xfId="15" applyNumberFormat="1" applyFont="1" applyAlignment="1">
      <alignment horizontal="center"/>
    </xf>
    <xf numFmtId="164" fontId="5" fillId="0" borderId="0" xfId="15" applyNumberFormat="1" applyFont="1" applyAlignment="1">
      <alignment horizontal="center"/>
    </xf>
    <xf numFmtId="164" fontId="7" fillId="0" borderId="5" xfId="15" applyNumberFormat="1" applyFont="1" applyBorder="1" applyAlignment="1">
      <alignment horizontal="center"/>
    </xf>
    <xf numFmtId="164" fontId="5" fillId="0" borderId="7" xfId="15" applyNumberFormat="1" applyFont="1" applyBorder="1" applyAlignment="1" quotePrefix="1">
      <alignment horizontal="center"/>
    </xf>
    <xf numFmtId="164" fontId="7" fillId="0" borderId="7" xfId="15" applyNumberFormat="1" applyFont="1" applyBorder="1" applyAlignment="1">
      <alignment horizontal="center"/>
    </xf>
    <xf numFmtId="164" fontId="5" fillId="0" borderId="6" xfId="15" applyNumberFormat="1" applyFont="1" applyBorder="1" applyAlignment="1">
      <alignment horizontal="center"/>
    </xf>
    <xf numFmtId="164" fontId="7" fillId="0" borderId="5" xfId="15" applyNumberFormat="1" applyFont="1" applyBorder="1" applyAlignment="1">
      <alignment/>
    </xf>
    <xf numFmtId="164" fontId="7" fillId="0" borderId="7" xfId="15" applyNumberFormat="1" applyFont="1" applyBorder="1" applyAlignment="1">
      <alignment/>
    </xf>
    <xf numFmtId="164" fontId="5" fillId="0" borderId="0" xfId="15" applyNumberFormat="1" applyFont="1" applyBorder="1" applyAlignment="1">
      <alignment horizontal="center"/>
    </xf>
    <xf numFmtId="164" fontId="7" fillId="0" borderId="0" xfId="15" applyNumberFormat="1" applyFont="1" applyBorder="1" applyAlignment="1">
      <alignment/>
    </xf>
    <xf numFmtId="15" fontId="4" fillId="2" borderId="0" xfId="0" applyNumberFormat="1" applyFont="1" applyFill="1" applyAlignment="1">
      <alignment horizontal="center"/>
    </xf>
    <xf numFmtId="164" fontId="4" fillId="2" borderId="0" xfId="15" applyNumberFormat="1" applyFont="1" applyFill="1" applyAlignment="1">
      <alignment horizontal="center"/>
    </xf>
    <xf numFmtId="164" fontId="1" fillId="2" borderId="0" xfId="15" applyNumberFormat="1" applyFont="1" applyFill="1" applyAlignment="1">
      <alignment horizontal="center"/>
    </xf>
    <xf numFmtId="15" fontId="8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>
      <alignment horizontal="center"/>
    </xf>
    <xf numFmtId="164" fontId="9" fillId="0" borderId="0" xfId="15" applyNumberFormat="1" applyFont="1" applyAlignment="1">
      <alignment horizontal="center"/>
    </xf>
    <xf numFmtId="164" fontId="10" fillId="0" borderId="0" xfId="15" applyNumberFormat="1" applyFont="1" applyAlignment="1">
      <alignment/>
    </xf>
    <xf numFmtId="164" fontId="10" fillId="0" borderId="5" xfId="15" applyNumberFormat="1" applyFont="1" applyBorder="1" applyAlignment="1">
      <alignment/>
    </xf>
    <xf numFmtId="164" fontId="10" fillId="0" borderId="7" xfId="15" applyNumberFormat="1" applyFont="1" applyBorder="1" applyAlignment="1">
      <alignment/>
    </xf>
    <xf numFmtId="164" fontId="9" fillId="0" borderId="7" xfId="15" applyNumberFormat="1" applyFont="1" applyBorder="1" applyAlignment="1" quotePrefix="1">
      <alignment horizontal="center"/>
    </xf>
    <xf numFmtId="15" fontId="3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12.7109375" style="4" customWidth="1"/>
    <col min="3" max="3" width="5.7109375" style="22" customWidth="1"/>
    <col min="4" max="4" width="12.7109375" style="6" customWidth="1"/>
    <col min="5" max="5" width="5.7109375" style="29" customWidth="1"/>
    <col min="6" max="6" width="12.7109375" style="4" customWidth="1"/>
    <col min="7" max="7" width="5.7109375" style="22" customWidth="1"/>
    <col min="8" max="8" width="12.7109375" style="4" customWidth="1"/>
    <col min="9" max="9" width="5.7109375" style="22" customWidth="1"/>
    <col min="10" max="10" width="12.7109375" style="4" customWidth="1"/>
    <col min="11" max="11" width="5.7109375" style="5" customWidth="1"/>
    <col min="12" max="12" width="12.7109375" style="4" customWidth="1"/>
    <col min="13" max="13" width="5.7109375" style="22" customWidth="1"/>
    <col min="14" max="14" width="12.7109375" style="4" customWidth="1"/>
    <col min="15" max="16384" width="9.140625" style="4" customWidth="1"/>
  </cols>
  <sheetData>
    <row r="1" spans="2:16" s="1" customFormat="1" ht="12.75">
      <c r="B1" s="39" t="s">
        <v>110</v>
      </c>
      <c r="C1" s="40"/>
      <c r="D1" s="39" t="s">
        <v>111</v>
      </c>
      <c r="E1" s="40"/>
      <c r="F1" s="39" t="s">
        <v>112</v>
      </c>
      <c r="G1" s="40"/>
      <c r="H1" s="39" t="s">
        <v>113</v>
      </c>
      <c r="I1" s="40"/>
      <c r="J1" s="2"/>
      <c r="K1" s="41"/>
      <c r="L1" s="39" t="s">
        <v>114</v>
      </c>
      <c r="M1" s="40"/>
      <c r="N1" s="2"/>
      <c r="O1" s="42"/>
      <c r="P1" s="43"/>
    </row>
    <row r="2" spans="12:13" ht="12.75">
      <c r="L2" s="39" t="s">
        <v>115</v>
      </c>
      <c r="M2" s="5" t="s">
        <v>0</v>
      </c>
    </row>
    <row r="3" spans="1:3" ht="13.5" thickBot="1">
      <c r="A3" s="3">
        <v>1</v>
      </c>
      <c r="B3" s="19" t="s">
        <v>35</v>
      </c>
      <c r="C3" s="23">
        <v>249.5</v>
      </c>
    </row>
    <row r="4" spans="2:5" ht="14.25" thickBot="1" thickTop="1">
      <c r="B4" s="7" t="s">
        <v>1</v>
      </c>
      <c r="C4" s="24"/>
      <c r="D4" s="21" t="str">
        <f>IF(C3&gt;C5,B3,IF(C3=C5," ",B5))</f>
        <v>Sidewinders</v>
      </c>
      <c r="E4" s="30"/>
    </row>
    <row r="5" spans="1:5" ht="14.25" thickBot="1" thickTop="1">
      <c r="A5" s="3">
        <v>16</v>
      </c>
      <c r="B5" s="18" t="s">
        <v>116</v>
      </c>
      <c r="C5" s="25">
        <v>275.5</v>
      </c>
      <c r="D5" s="8"/>
      <c r="E5" s="31"/>
    </row>
    <row r="6" spans="4:14" ht="14.25" thickBot="1" thickTop="1">
      <c r="D6" s="9" t="s">
        <v>2</v>
      </c>
      <c r="E6" s="32"/>
      <c r="F6" s="21" t="str">
        <f>IF(E4&gt;E8,D4,IF(E4=E8," ",D8))</f>
        <v> </v>
      </c>
      <c r="G6" s="30"/>
      <c r="L6" s="3"/>
      <c r="N6" s="10"/>
    </row>
    <row r="7" spans="1:14" ht="14.25" thickBot="1" thickTop="1">
      <c r="A7" s="3">
        <v>8</v>
      </c>
      <c r="B7" s="19" t="s">
        <v>49</v>
      </c>
      <c r="C7" s="23">
        <v>171</v>
      </c>
      <c r="D7" s="49"/>
      <c r="E7" s="33"/>
      <c r="F7" s="12"/>
      <c r="G7" s="35"/>
      <c r="L7" s="3"/>
      <c r="N7" s="10"/>
    </row>
    <row r="8" spans="2:14" ht="14.25" thickBot="1" thickTop="1">
      <c r="B8" s="7" t="s">
        <v>3</v>
      </c>
      <c r="C8" s="24"/>
      <c r="D8" s="20" t="str">
        <f>IF(C7&gt;C9,B7,IF(C7=C9," ",B9))</f>
        <v>Cameron Boyd</v>
      </c>
      <c r="E8" s="34"/>
      <c r="F8" s="13"/>
      <c r="G8" s="36"/>
      <c r="L8" s="3"/>
      <c r="N8" s="10"/>
    </row>
    <row r="9" spans="1:7" ht="14.25" thickBot="1" thickTop="1">
      <c r="A9" s="3">
        <v>9</v>
      </c>
      <c r="B9" s="18" t="s">
        <v>36</v>
      </c>
      <c r="C9" s="25">
        <v>224</v>
      </c>
      <c r="F9" s="13"/>
      <c r="G9" s="36"/>
    </row>
    <row r="10" spans="6:9" ht="14.25" thickBot="1" thickTop="1">
      <c r="F10" s="9" t="s">
        <v>4</v>
      </c>
      <c r="G10" s="32"/>
      <c r="H10" s="21" t="str">
        <f>IF(G6&gt;G14,F6,IF(G6=G14," ",F14))</f>
        <v> </v>
      </c>
      <c r="I10" s="30"/>
    </row>
    <row r="11" spans="1:9" ht="14.25" thickBot="1" thickTop="1">
      <c r="A11" s="3">
        <v>4</v>
      </c>
      <c r="B11" s="19" t="s">
        <v>109</v>
      </c>
      <c r="C11" s="23">
        <v>186.5</v>
      </c>
      <c r="F11" s="13"/>
      <c r="G11" s="36"/>
      <c r="H11" s="12"/>
      <c r="I11" s="35"/>
    </row>
    <row r="12" spans="2:9" ht="14.25" thickBot="1" thickTop="1">
      <c r="B12" s="7" t="s">
        <v>5</v>
      </c>
      <c r="C12" s="24"/>
      <c r="D12" s="21" t="str">
        <f>IF(C11&gt;C13,B11,IF(C11=C13," ",B13))</f>
        <v>Shawn Zimmer</v>
      </c>
      <c r="E12" s="30"/>
      <c r="F12" s="13"/>
      <c r="G12" s="36"/>
      <c r="H12" s="13"/>
      <c r="I12" s="36"/>
    </row>
    <row r="13" spans="1:9" ht="14.25" thickBot="1" thickTop="1">
      <c r="A13" s="3">
        <v>13</v>
      </c>
      <c r="B13" s="18" t="s">
        <v>117</v>
      </c>
      <c r="C13" s="25">
        <v>124</v>
      </c>
      <c r="D13" s="8"/>
      <c r="E13" s="31"/>
      <c r="F13" s="13"/>
      <c r="G13" s="36"/>
      <c r="H13" s="13"/>
      <c r="I13" s="36"/>
    </row>
    <row r="14" spans="4:9" ht="14.25" thickBot="1" thickTop="1">
      <c r="D14" s="9" t="s">
        <v>6</v>
      </c>
      <c r="E14" s="32"/>
      <c r="F14" s="20" t="str">
        <f>IF(E12&gt;E16,D12,IF(E12=E16," ",D16))</f>
        <v> </v>
      </c>
      <c r="G14" s="34"/>
      <c r="H14" s="13"/>
      <c r="I14" s="36"/>
    </row>
    <row r="15" spans="1:9" ht="14.25" thickBot="1" thickTop="1">
      <c r="A15" s="3">
        <v>5</v>
      </c>
      <c r="B15" s="19" t="s">
        <v>38</v>
      </c>
      <c r="C15" s="23">
        <v>244.5</v>
      </c>
      <c r="D15" s="11"/>
      <c r="E15" s="33"/>
      <c r="H15" s="13"/>
      <c r="I15" s="36"/>
    </row>
    <row r="16" spans="2:9" ht="14.25" thickBot="1" thickTop="1">
      <c r="B16" s="7" t="s">
        <v>7</v>
      </c>
      <c r="C16" s="24"/>
      <c r="D16" s="20" t="str">
        <f>IF(C15&gt;C17,B15,IF(C15=C17," ",B17))</f>
        <v>Rob Barton</v>
      </c>
      <c r="E16" s="34"/>
      <c r="H16" s="13"/>
      <c r="I16" s="36"/>
    </row>
    <row r="17" spans="1:9" ht="14.25" thickBot="1" thickTop="1">
      <c r="A17" s="3">
        <v>12</v>
      </c>
      <c r="B17" s="19" t="s">
        <v>72</v>
      </c>
      <c r="C17" s="25">
        <v>228.5</v>
      </c>
      <c r="H17" s="13"/>
      <c r="I17" s="36"/>
    </row>
    <row r="18" spans="8:13" ht="13.5" thickBot="1">
      <c r="H18" s="9" t="s">
        <v>8</v>
      </c>
      <c r="I18" s="32"/>
      <c r="L18" s="20" t="str">
        <f>IF(I10&gt;I26,H10,IF(I10=I26," ",H26))</f>
        <v> </v>
      </c>
      <c r="M18" s="37"/>
    </row>
    <row r="19" spans="1:13" ht="14.25" thickBot="1" thickTop="1">
      <c r="A19" s="3">
        <v>3</v>
      </c>
      <c r="B19" s="18" t="s">
        <v>41</v>
      </c>
      <c r="C19" s="23">
        <v>247.5</v>
      </c>
      <c r="H19" s="9"/>
      <c r="I19" s="32"/>
      <c r="J19" s="14"/>
      <c r="K19" s="15"/>
      <c r="L19" s="12"/>
      <c r="M19" s="35"/>
    </row>
    <row r="20" spans="2:14" ht="14.25" thickBot="1" thickTop="1">
      <c r="B20" s="7" t="s">
        <v>9</v>
      </c>
      <c r="C20" s="24"/>
      <c r="D20" s="21" t="str">
        <f>IF(C19&gt;C21,B19,IF(C19=C21," ",B21))</f>
        <v>Hyrum Hunt</v>
      </c>
      <c r="E20" s="30"/>
      <c r="H20" s="13"/>
      <c r="I20" s="36"/>
      <c r="L20" s="9" t="s">
        <v>10</v>
      </c>
      <c r="M20" s="32"/>
      <c r="N20" s="20" t="str">
        <f>IF(M18&gt;M22,L18,IF(M18=M22," ",L22))</f>
        <v> </v>
      </c>
    </row>
    <row r="21" spans="1:14" ht="14.25" thickBot="1" thickTop="1">
      <c r="A21" s="3">
        <v>14</v>
      </c>
      <c r="B21" s="18" t="s">
        <v>94</v>
      </c>
      <c r="C21" s="25">
        <v>228.5</v>
      </c>
      <c r="D21" s="8"/>
      <c r="E21" s="31"/>
      <c r="H21" s="13"/>
      <c r="I21" s="36"/>
      <c r="L21" s="13"/>
      <c r="M21" s="36"/>
      <c r="N21" s="16"/>
    </row>
    <row r="22" spans="4:13" ht="14.25" thickBot="1" thickTop="1">
      <c r="D22" s="9" t="s">
        <v>11</v>
      </c>
      <c r="E22" s="32"/>
      <c r="F22" s="21" t="str">
        <f>IF(E20&gt;E24,D20,IF(E20=E24," ",D24))</f>
        <v> </v>
      </c>
      <c r="G22" s="30"/>
      <c r="H22" s="13"/>
      <c r="I22" s="36"/>
      <c r="L22" s="20" t="str">
        <f>IF(N53&gt;=0,N53,"Winner # 29")</f>
        <v> </v>
      </c>
      <c r="M22" s="25"/>
    </row>
    <row r="23" spans="1:14" ht="14.25" thickBot="1" thickTop="1">
      <c r="A23" s="3">
        <v>6</v>
      </c>
      <c r="B23" s="18" t="s">
        <v>69</v>
      </c>
      <c r="C23" s="23">
        <v>229.5</v>
      </c>
      <c r="D23" s="11"/>
      <c r="E23" s="33"/>
      <c r="F23" s="12"/>
      <c r="G23" s="35"/>
      <c r="H23" s="13"/>
      <c r="I23" s="36"/>
      <c r="L23" s="13"/>
      <c r="M23" s="38"/>
      <c r="N23" s="13"/>
    </row>
    <row r="24" spans="2:14" ht="14.25" thickBot="1" thickTop="1">
      <c r="B24" s="7" t="s">
        <v>12</v>
      </c>
      <c r="C24" s="24"/>
      <c r="D24" s="20" t="str">
        <f>IF(C23&gt;C25,B23,IF(C23=C25," ",B25))</f>
        <v>Jeremy Pass</v>
      </c>
      <c r="E24" s="34"/>
      <c r="F24" s="13"/>
      <c r="G24" s="36"/>
      <c r="H24" s="13"/>
      <c r="I24" s="36"/>
      <c r="L24" s="13" t="s">
        <v>13</v>
      </c>
      <c r="M24" s="38"/>
      <c r="N24" s="13"/>
    </row>
    <row r="25" spans="1:14" ht="14.25" thickBot="1" thickTop="1">
      <c r="A25" s="3">
        <v>11</v>
      </c>
      <c r="B25" s="19" t="s">
        <v>108</v>
      </c>
      <c r="C25" s="25">
        <v>201</v>
      </c>
      <c r="F25" s="13"/>
      <c r="G25" s="36"/>
      <c r="H25" s="13"/>
      <c r="I25" s="36"/>
      <c r="L25" s="13"/>
      <c r="M25" s="38"/>
      <c r="N25" s="13"/>
    </row>
    <row r="26" spans="6:9" ht="13.5" thickBot="1">
      <c r="F26" s="9" t="s">
        <v>14</v>
      </c>
      <c r="G26" s="32"/>
      <c r="H26" s="20" t="str">
        <f>IF(G22&gt;G30,F22,IF(G22=G30," ",F30))</f>
        <v> </v>
      </c>
      <c r="I26" s="34"/>
    </row>
    <row r="27" spans="1:13" ht="14.25" thickBot="1" thickTop="1">
      <c r="A27" s="3">
        <v>7</v>
      </c>
      <c r="B27" s="19" t="s">
        <v>106</v>
      </c>
      <c r="C27" s="23">
        <v>239</v>
      </c>
      <c r="F27" s="13"/>
      <c r="G27" s="36"/>
      <c r="L27" s="20" t="str">
        <f>IF(M18&lt;M22,L18,"N/A")</f>
        <v>N/A</v>
      </c>
      <c r="M27" s="37"/>
    </row>
    <row r="28" spans="2:13" ht="14.25" thickBot="1" thickTop="1">
      <c r="B28" s="7" t="s">
        <v>15</v>
      </c>
      <c r="C28" s="24"/>
      <c r="D28" s="21" t="str">
        <f>IF(C27&gt;C29,B27,IF(C27=C29," ",B29))</f>
        <v>Dave Cadmus</v>
      </c>
      <c r="E28" s="30"/>
      <c r="F28" s="13"/>
      <c r="G28" s="36"/>
      <c r="L28" s="12"/>
      <c r="M28" s="35"/>
    </row>
    <row r="29" spans="1:14" ht="14.25" thickBot="1" thickTop="1">
      <c r="A29" s="3">
        <v>10</v>
      </c>
      <c r="B29" s="18" t="s">
        <v>71</v>
      </c>
      <c r="C29" s="25">
        <v>239.5</v>
      </c>
      <c r="D29" s="8"/>
      <c r="E29" s="31"/>
      <c r="F29" s="13"/>
      <c r="G29" s="36"/>
      <c r="L29" s="9" t="s">
        <v>16</v>
      </c>
      <c r="M29" s="32"/>
      <c r="N29" s="20" t="str">
        <f>IF(M27&gt;M31,L27,IF(M27=M31," ",L31))</f>
        <v> </v>
      </c>
    </row>
    <row r="30" spans="4:14" ht="14.25" thickBot="1" thickTop="1">
      <c r="D30" s="9" t="s">
        <v>17</v>
      </c>
      <c r="E30" s="32"/>
      <c r="F30" s="20" t="str">
        <f>IF(E28&gt;E32,D28,IF(E28=E32," ",D32))</f>
        <v> </v>
      </c>
      <c r="G30" s="34"/>
      <c r="L30" s="50"/>
      <c r="M30" s="36"/>
      <c r="N30" s="16"/>
    </row>
    <row r="31" spans="1:13" ht="14.25" thickBot="1" thickTop="1">
      <c r="A31" s="3">
        <v>2</v>
      </c>
      <c r="B31" s="19" t="s">
        <v>118</v>
      </c>
      <c r="C31" s="23">
        <v>296.5</v>
      </c>
      <c r="D31" s="11"/>
      <c r="E31" s="33"/>
      <c r="L31" s="20" t="str">
        <f>IF(M22&gt;M18,L22,"N/A")</f>
        <v>N/A</v>
      </c>
      <c r="M31" s="25"/>
    </row>
    <row r="32" spans="2:14" ht="14.25" thickBot="1" thickTop="1">
      <c r="B32" s="7" t="s">
        <v>18</v>
      </c>
      <c r="C32" s="24"/>
      <c r="D32" s="20" t="str">
        <f>IF(C31&gt;C33,B31,IF(C31=C33," ",B33))</f>
        <v>Michael Wilt</v>
      </c>
      <c r="E32" s="34"/>
      <c r="L32" s="13"/>
      <c r="M32" s="38"/>
      <c r="N32" s="13"/>
    </row>
    <row r="33" spans="1:3" ht="14.25" thickBot="1" thickTop="1">
      <c r="A33" s="3">
        <v>15</v>
      </c>
      <c r="B33" s="18" t="s">
        <v>107</v>
      </c>
      <c r="C33" s="25">
        <v>156</v>
      </c>
    </row>
    <row r="34" ht="13.5" thickTop="1"/>
    <row r="37" spans="2:14" s="1" customFormat="1" ht="12.75">
      <c r="B37" s="39" t="s">
        <v>111</v>
      </c>
      <c r="C37" s="40"/>
      <c r="D37" s="39" t="s">
        <v>119</v>
      </c>
      <c r="E37" s="40"/>
      <c r="F37" s="39" t="s">
        <v>112</v>
      </c>
      <c r="G37" s="40"/>
      <c r="H37" s="39" t="s">
        <v>120</v>
      </c>
      <c r="I37" s="40"/>
      <c r="J37" s="39" t="s">
        <v>113</v>
      </c>
      <c r="K37" s="40"/>
      <c r="L37" s="39" t="s">
        <v>121</v>
      </c>
      <c r="M37" s="40"/>
      <c r="N37" s="2"/>
    </row>
    <row r="38" spans="2:13" s="3" customFormat="1" ht="12.75">
      <c r="B38" s="17"/>
      <c r="C38" s="26"/>
      <c r="D38" s="17"/>
      <c r="E38" s="26"/>
      <c r="G38" s="30"/>
      <c r="I38" s="30"/>
      <c r="K38" s="44"/>
      <c r="M38" s="30"/>
    </row>
    <row r="39" spans="2:13" s="3" customFormat="1" ht="12.75">
      <c r="B39" s="17"/>
      <c r="C39" s="26"/>
      <c r="D39" s="17"/>
      <c r="E39" s="26"/>
      <c r="G39" s="30"/>
      <c r="I39" s="30"/>
      <c r="K39" s="44"/>
      <c r="M39" s="30"/>
    </row>
    <row r="40" spans="8:11" ht="13.5" thickBot="1">
      <c r="H40" s="21" t="str">
        <f>IF(G14&gt;G6,F6,IF(G6=G14,"Loser # 21",F14))</f>
        <v>Loser # 21</v>
      </c>
      <c r="I40" s="27"/>
      <c r="K40" s="45"/>
    </row>
    <row r="41" spans="4:11" ht="14.25" thickBot="1" thickTop="1">
      <c r="D41" s="21" t="str">
        <f>IF(E32&gt;E28,D28,IF(E28=E32,"Loser # 12",D32))</f>
        <v>Loser # 12</v>
      </c>
      <c r="E41" s="30"/>
      <c r="H41" s="12"/>
      <c r="I41" s="35"/>
      <c r="K41" s="45"/>
    </row>
    <row r="42" spans="2:11" ht="14.25" thickBot="1" thickTop="1">
      <c r="B42" s="28" t="str">
        <f>IF(C5&gt;C3,B3,IF(C3=C5,"Loser 1/16",B5))</f>
        <v>John Adkisson</v>
      </c>
      <c r="C42" s="27"/>
      <c r="D42" s="7" t="s">
        <v>19</v>
      </c>
      <c r="E42" s="24"/>
      <c r="F42" s="21" t="str">
        <f>IF(E41&gt;E43,D41,IF(E41=E43," ",D43))</f>
        <v> </v>
      </c>
      <c r="G42" s="30"/>
      <c r="I42" s="32"/>
      <c r="J42" s="21" t="str">
        <f>IF(I40&gt;I45,H40,IF(I40=I45," ",H45))</f>
        <v> </v>
      </c>
      <c r="K42" s="27"/>
    </row>
    <row r="43" spans="2:11" ht="14.25" thickBot="1" thickTop="1">
      <c r="B43" s="7" t="s">
        <v>20</v>
      </c>
      <c r="C43" s="24"/>
      <c r="D43" s="20" t="str">
        <f>IF(C42&gt;C44,B42,IF(C42=C44," ",B44))</f>
        <v> </v>
      </c>
      <c r="E43" s="25"/>
      <c r="F43" s="8"/>
      <c r="G43" s="31"/>
      <c r="H43" s="9" t="s">
        <v>21</v>
      </c>
      <c r="I43" s="36"/>
      <c r="J43" s="12"/>
      <c r="K43" s="46"/>
    </row>
    <row r="44" spans="2:11" ht="14.25" thickBot="1" thickTop="1">
      <c r="B44" s="18" t="str">
        <f>IF(C9&gt;C7,B7,IF(C7=C9,"Loser 8/9",B9))</f>
        <v>Ray Berdie</v>
      </c>
      <c r="C44" s="25"/>
      <c r="F44" s="11"/>
      <c r="G44" s="33"/>
      <c r="H44" s="13"/>
      <c r="I44" s="36"/>
      <c r="J44" s="13"/>
      <c r="K44" s="47"/>
    </row>
    <row r="45" spans="6:11" ht="14.25" thickBot="1" thickTop="1">
      <c r="F45" s="9" t="s">
        <v>22</v>
      </c>
      <c r="G45" s="32"/>
      <c r="H45" s="20" t="str">
        <f>IF(G42&gt;G48,F42,IF(G42=G48," ",F48))</f>
        <v> </v>
      </c>
      <c r="I45" s="25"/>
      <c r="J45" s="13"/>
      <c r="K45" s="47"/>
    </row>
    <row r="46" spans="6:11" ht="13.5" thickTop="1">
      <c r="F46" s="11"/>
      <c r="G46" s="33"/>
      <c r="J46" s="13"/>
      <c r="K46" s="47"/>
    </row>
    <row r="47" spans="4:11" ht="13.5" thickBot="1">
      <c r="D47" s="21" t="str">
        <f>IF(E24&gt;E20,D20,IF(E20=E24,"Loser # 11",D24))</f>
        <v>Loser # 11</v>
      </c>
      <c r="E47" s="30"/>
      <c r="F47" s="11"/>
      <c r="G47" s="33"/>
      <c r="J47" s="13"/>
      <c r="K47" s="47"/>
    </row>
    <row r="48" spans="2:13" ht="14.25" thickBot="1" thickTop="1">
      <c r="B48" s="18" t="str">
        <f>IF(C13&gt;C11,B11,IF(C11=C13,"Loser 4/13",B13))</f>
        <v>Losurdo</v>
      </c>
      <c r="C48" s="23"/>
      <c r="D48" s="7" t="s">
        <v>23</v>
      </c>
      <c r="E48" s="24"/>
      <c r="F48" s="20" t="str">
        <f>IF(E47&gt;E49,D47,IF(E47=E49," ",D49))</f>
        <v> </v>
      </c>
      <c r="G48" s="34"/>
      <c r="J48" s="9" t="s">
        <v>24</v>
      </c>
      <c r="K48" s="48"/>
      <c r="L48" s="20" t="str">
        <f>IF(K42&gt;K53,J42,IF(K42=K53," ",J53))</f>
        <v> </v>
      </c>
      <c r="M48" s="23"/>
    </row>
    <row r="49" spans="2:13" ht="14.25" thickBot="1" thickTop="1">
      <c r="B49" s="7" t="s">
        <v>25</v>
      </c>
      <c r="C49" s="24"/>
      <c r="D49" s="20" t="str">
        <f>IF(C48&gt;C50,B48,IF(C48=C50," ",B50))</f>
        <v> </v>
      </c>
      <c r="E49" s="25"/>
      <c r="F49" s="6"/>
      <c r="G49" s="29"/>
      <c r="J49" s="13"/>
      <c r="K49" s="47"/>
      <c r="L49" s="12"/>
      <c r="M49" s="35"/>
    </row>
    <row r="50" spans="2:13" ht="14.25" thickBot="1" thickTop="1">
      <c r="B50" s="18" t="str">
        <f>IF(C17&gt;C15,B15,IF(C15=C17,"Loser 5/12",B17))</f>
        <v>Ben Woodford</v>
      </c>
      <c r="C50" s="25"/>
      <c r="F50" s="6"/>
      <c r="G50" s="29"/>
      <c r="J50" s="13"/>
      <c r="K50" s="47"/>
      <c r="L50" s="13"/>
      <c r="M50" s="36"/>
    </row>
    <row r="51" spans="6:13" ht="14.25" thickBot="1" thickTop="1">
      <c r="F51" s="6"/>
      <c r="G51" s="29"/>
      <c r="H51" s="21" t="str">
        <f>IF(G30&gt;G22,F22,IF(G22=G30,"Loser # 22",F30))</f>
        <v>Loser # 22</v>
      </c>
      <c r="I51" s="27"/>
      <c r="J51" s="13"/>
      <c r="K51" s="47"/>
      <c r="L51" s="13"/>
      <c r="M51" s="36"/>
    </row>
    <row r="52" spans="4:13" ht="14.25" thickBot="1" thickTop="1">
      <c r="D52" s="21" t="str">
        <f>IF(E16&gt;E12,D12,IF(E12=E16,"Loser # 10",D16))</f>
        <v>Loser # 10</v>
      </c>
      <c r="E52" s="30"/>
      <c r="F52" s="6"/>
      <c r="G52" s="29"/>
      <c r="H52" s="12"/>
      <c r="I52" s="35"/>
      <c r="J52" s="13"/>
      <c r="K52" s="47"/>
      <c r="L52" s="13"/>
      <c r="M52" s="36"/>
    </row>
    <row r="53" spans="2:14" ht="14.25" thickBot="1" thickTop="1">
      <c r="B53" s="19" t="str">
        <f>IF(C21&gt;C19,B19,IF(C19=C21,"Loser 3/14",B21))</f>
        <v>Chockalingam</v>
      </c>
      <c r="C53" s="23"/>
      <c r="D53" s="7" t="s">
        <v>26</v>
      </c>
      <c r="E53" s="24"/>
      <c r="F53" s="21" t="str">
        <f>IF(E52&gt;E54,D52,IF(E52=E54," ",D54))</f>
        <v> </v>
      </c>
      <c r="G53" s="30"/>
      <c r="H53" s="13"/>
      <c r="I53" s="32"/>
      <c r="J53" s="20" t="str">
        <f>IF(I51&gt;I56,H51,IF(I51=I56," ",H56))</f>
        <v> </v>
      </c>
      <c r="K53" s="25"/>
      <c r="L53" s="9" t="s">
        <v>27</v>
      </c>
      <c r="M53" s="32"/>
      <c r="N53" s="20" t="str">
        <f>IF(M48&gt;M58,L48,IF(M48=M58," ",L58))</f>
        <v> </v>
      </c>
    </row>
    <row r="54" spans="2:14" ht="14.25" thickBot="1" thickTop="1">
      <c r="B54" s="7" t="s">
        <v>28</v>
      </c>
      <c r="C54" s="24"/>
      <c r="D54" s="20" t="str">
        <f>IF(C53&gt;C55,B53,IF(C53=C55," ",B55))</f>
        <v> </v>
      </c>
      <c r="E54" s="25"/>
      <c r="F54" s="8"/>
      <c r="G54" s="31"/>
      <c r="H54" s="9" t="s">
        <v>29</v>
      </c>
      <c r="I54" s="36"/>
      <c r="K54" s="45"/>
      <c r="L54" s="13"/>
      <c r="M54" s="36"/>
      <c r="N54" s="16"/>
    </row>
    <row r="55" spans="2:13" ht="14.25" thickBot="1" thickTop="1">
      <c r="B55" s="18" t="str">
        <f>IF(C25&gt;C23,B23,IF(C23=C25,"Loser 6/11",B25))</f>
        <v>J Rittenhouse</v>
      </c>
      <c r="C55" s="25"/>
      <c r="F55" s="11"/>
      <c r="G55" s="33"/>
      <c r="H55" s="13"/>
      <c r="I55" s="36"/>
      <c r="K55" s="45"/>
      <c r="L55" s="13"/>
      <c r="M55" s="36"/>
    </row>
    <row r="56" spans="6:13" ht="14.25" thickBot="1" thickTop="1">
      <c r="F56" s="9" t="s">
        <v>30</v>
      </c>
      <c r="G56" s="32"/>
      <c r="H56" s="20" t="str">
        <f>IF(G53&gt;G59,F53,IF(G53=G59," ",F59))</f>
        <v> </v>
      </c>
      <c r="I56" s="25"/>
      <c r="L56" s="13"/>
      <c r="M56" s="36"/>
    </row>
    <row r="57" spans="6:13" ht="13.5" thickTop="1">
      <c r="F57" s="11"/>
      <c r="G57" s="33"/>
      <c r="L57" s="13"/>
      <c r="M57" s="36"/>
    </row>
    <row r="58" spans="4:13" ht="13.5" thickBot="1">
      <c r="D58" s="21" t="str">
        <f>IF(E8&gt;E4,D4,IF(E4=E8,"Loser # 9",D8))</f>
        <v>Loser # 9</v>
      </c>
      <c r="E58" s="30"/>
      <c r="F58" s="11"/>
      <c r="G58" s="33"/>
      <c r="L58" s="20" t="str">
        <f>IF(I26&gt;I10,H10,IF(I10=I26,"Loser # 27",H26))</f>
        <v>Loser # 27</v>
      </c>
      <c r="M58" s="25"/>
    </row>
    <row r="59" spans="2:7" ht="14.25" thickBot="1" thickTop="1">
      <c r="B59" s="19" t="str">
        <f>IF(C29&gt;C27,B27,IF(C27=C29,"Loser 7/10",B29))</f>
        <v>Tony Chaplin</v>
      </c>
      <c r="C59" s="23"/>
      <c r="D59" s="7" t="s">
        <v>31</v>
      </c>
      <c r="E59" s="24"/>
      <c r="F59" s="20" t="str">
        <f>IF(E58&gt;E60,D58,IF(E58=E60," ",D60))</f>
        <v> </v>
      </c>
      <c r="G59" s="34"/>
    </row>
    <row r="60" spans="2:12" ht="14.25" thickBot="1" thickTop="1">
      <c r="B60" s="7" t="s">
        <v>32</v>
      </c>
      <c r="C60" s="24"/>
      <c r="D60" s="20" t="str">
        <f>IF(C59&gt;C61,B59,IF(C59=C61," ",B61))</f>
        <v> </v>
      </c>
      <c r="E60" s="25"/>
      <c r="F60" s="6"/>
      <c r="G60" s="29"/>
      <c r="L60" s="4" t="s">
        <v>33</v>
      </c>
    </row>
    <row r="61" spans="2:3" ht="14.25" thickBot="1" thickTop="1">
      <c r="B61" s="18" t="str">
        <f>IF(C33&gt;C31,B31,IF(C31=C33,"Loser 2/15",B33))</f>
        <v>Mani Kumar</v>
      </c>
      <c r="C61" s="25"/>
    </row>
    <row r="62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12.7109375" style="4" customWidth="1"/>
    <col min="3" max="3" width="5.7109375" style="22" customWidth="1"/>
    <col min="4" max="4" width="12.7109375" style="6" customWidth="1"/>
    <col min="5" max="5" width="5.7109375" style="29" customWidth="1"/>
    <col min="6" max="6" width="12.7109375" style="4" customWidth="1"/>
    <col min="7" max="7" width="5.7109375" style="22" customWidth="1"/>
    <col min="8" max="8" width="12.7109375" style="4" customWidth="1"/>
    <col min="9" max="9" width="5.7109375" style="22" customWidth="1"/>
    <col min="10" max="10" width="12.7109375" style="4" customWidth="1"/>
    <col min="11" max="11" width="5.7109375" style="5" customWidth="1"/>
    <col min="12" max="12" width="12.7109375" style="4" customWidth="1"/>
    <col min="13" max="13" width="5.7109375" style="22" customWidth="1"/>
    <col min="14" max="14" width="12.7109375" style="4" customWidth="1"/>
    <col min="15" max="16384" width="9.140625" style="4" customWidth="1"/>
  </cols>
  <sheetData>
    <row r="1" spans="2:16" s="1" customFormat="1" ht="12.75">
      <c r="B1" s="39" t="s">
        <v>97</v>
      </c>
      <c r="C1" s="40"/>
      <c r="D1" s="39" t="s">
        <v>98</v>
      </c>
      <c r="E1" s="40"/>
      <c r="F1" s="39" t="s">
        <v>100</v>
      </c>
      <c r="G1" s="40"/>
      <c r="H1" s="39" t="s">
        <v>102</v>
      </c>
      <c r="I1" s="40"/>
      <c r="J1" s="2"/>
      <c r="K1" s="41"/>
      <c r="L1" s="39" t="s">
        <v>104</v>
      </c>
      <c r="M1" s="40"/>
      <c r="N1" s="2"/>
      <c r="O1" s="42"/>
      <c r="P1" s="43"/>
    </row>
    <row r="2" spans="12:13" ht="12.75">
      <c r="L2" s="39" t="s">
        <v>105</v>
      </c>
      <c r="M2" s="5" t="s">
        <v>0</v>
      </c>
    </row>
    <row r="3" spans="1:3" ht="13.5" thickBot="1">
      <c r="A3" s="3">
        <v>1</v>
      </c>
      <c r="B3" s="18" t="s">
        <v>106</v>
      </c>
      <c r="C3" s="23"/>
    </row>
    <row r="4" spans="2:5" ht="14.25" thickBot="1" thickTop="1">
      <c r="B4" s="7" t="s">
        <v>1</v>
      </c>
      <c r="C4" s="24"/>
      <c r="D4" s="21" t="str">
        <f>IF(C3&gt;C5,B3,IF(C3=C5," ",B5))</f>
        <v> </v>
      </c>
      <c r="E4" s="30"/>
    </row>
    <row r="5" spans="1:5" ht="14.25" thickBot="1" thickTop="1">
      <c r="A5" s="3">
        <v>16</v>
      </c>
      <c r="B5" s="18" t="s">
        <v>69</v>
      </c>
      <c r="C5" s="25"/>
      <c r="D5" s="8"/>
      <c r="E5" s="31"/>
    </row>
    <row r="6" spans="4:14" ht="14.25" thickBot="1" thickTop="1">
      <c r="D6" s="9" t="s">
        <v>2</v>
      </c>
      <c r="E6" s="32"/>
      <c r="F6" s="21" t="str">
        <f>IF(E4&gt;E8,D4,IF(E4=E8," ",D8))</f>
        <v> </v>
      </c>
      <c r="G6" s="30"/>
      <c r="L6" s="3"/>
      <c r="N6" s="10"/>
    </row>
    <row r="7" spans="1:14" ht="14.25" thickBot="1" thickTop="1">
      <c r="A7" s="3">
        <v>8</v>
      </c>
      <c r="B7" s="19" t="s">
        <v>93</v>
      </c>
      <c r="C7" s="23"/>
      <c r="D7" s="49"/>
      <c r="E7" s="33"/>
      <c r="F7" s="12"/>
      <c r="G7" s="35"/>
      <c r="L7" s="3"/>
      <c r="N7" s="10"/>
    </row>
    <row r="8" spans="2:14" ht="14.25" thickBot="1" thickTop="1">
      <c r="B8" s="7" t="s">
        <v>3</v>
      </c>
      <c r="C8" s="24"/>
      <c r="D8" s="20" t="str">
        <f>IF(C7&gt;C9,B7,IF(C7=C9," ",B9))</f>
        <v> </v>
      </c>
      <c r="E8" s="34"/>
      <c r="F8" s="13"/>
      <c r="G8" s="36"/>
      <c r="L8" s="3"/>
      <c r="N8" s="10"/>
    </row>
    <row r="9" spans="1:7" ht="14.25" thickBot="1" thickTop="1">
      <c r="A9" s="3">
        <v>9</v>
      </c>
      <c r="B9" s="18" t="s">
        <v>107</v>
      </c>
      <c r="C9" s="25"/>
      <c r="F9" s="13"/>
      <c r="G9" s="36"/>
    </row>
    <row r="10" spans="6:9" ht="14.25" thickBot="1" thickTop="1">
      <c r="F10" s="9" t="s">
        <v>4</v>
      </c>
      <c r="G10" s="32"/>
      <c r="H10" s="21" t="str">
        <f>IF(G6&gt;G14,F6,IF(G6=G14," ",F14))</f>
        <v> </v>
      </c>
      <c r="I10" s="30"/>
    </row>
    <row r="11" spans="1:9" ht="14.25" thickBot="1" thickTop="1">
      <c r="A11" s="3">
        <v>4</v>
      </c>
      <c r="B11" s="19" t="s">
        <v>38</v>
      </c>
      <c r="C11" s="23"/>
      <c r="F11" s="13"/>
      <c r="G11" s="36"/>
      <c r="H11" s="12"/>
      <c r="I11" s="35"/>
    </row>
    <row r="12" spans="2:9" ht="14.25" thickBot="1" thickTop="1">
      <c r="B12" s="7" t="s">
        <v>5</v>
      </c>
      <c r="C12" s="24"/>
      <c r="D12" s="21" t="str">
        <f>IF(C11&gt;C13,B11,IF(C11=C13," ",B13))</f>
        <v> </v>
      </c>
      <c r="E12" s="30"/>
      <c r="F12" s="13"/>
      <c r="G12" s="36"/>
      <c r="H12" s="13"/>
      <c r="I12" s="36"/>
    </row>
    <row r="13" spans="1:9" ht="14.25" thickBot="1" thickTop="1">
      <c r="A13" s="3">
        <v>13</v>
      </c>
      <c r="B13" s="18" t="s">
        <v>73</v>
      </c>
      <c r="C13" s="25"/>
      <c r="D13" s="8"/>
      <c r="E13" s="31"/>
      <c r="F13" s="13"/>
      <c r="G13" s="36"/>
      <c r="H13" s="13"/>
      <c r="I13" s="36"/>
    </row>
    <row r="14" spans="4:9" ht="14.25" thickBot="1" thickTop="1">
      <c r="D14" s="9" t="s">
        <v>6</v>
      </c>
      <c r="E14" s="32"/>
      <c r="F14" s="20" t="str">
        <f>IF(E12&gt;E16,D12,IF(E12=E16," ",D16))</f>
        <v> </v>
      </c>
      <c r="G14" s="34"/>
      <c r="H14" s="13"/>
      <c r="I14" s="36"/>
    </row>
    <row r="15" spans="1:9" ht="14.25" thickBot="1" thickTop="1">
      <c r="A15" s="3">
        <v>5</v>
      </c>
      <c r="B15" s="19" t="s">
        <v>72</v>
      </c>
      <c r="C15" s="23"/>
      <c r="D15" s="11"/>
      <c r="E15" s="33"/>
      <c r="H15" s="13"/>
      <c r="I15" s="36"/>
    </row>
    <row r="16" spans="2:9" ht="14.25" thickBot="1" thickTop="1">
      <c r="B16" s="7" t="s">
        <v>7</v>
      </c>
      <c r="C16" s="24"/>
      <c r="D16" s="20" t="str">
        <f>IF(C15&gt;C17,B15,IF(C15=C17," ",B17))</f>
        <v> </v>
      </c>
      <c r="E16" s="34"/>
      <c r="H16" s="13"/>
      <c r="I16" s="36"/>
    </row>
    <row r="17" spans="1:9" ht="14.25" thickBot="1" thickTop="1">
      <c r="A17" s="3">
        <v>12</v>
      </c>
      <c r="B17" s="18" t="s">
        <v>71</v>
      </c>
      <c r="C17" s="25"/>
      <c r="H17" s="13"/>
      <c r="I17" s="36"/>
    </row>
    <row r="18" spans="8:13" ht="14.25" thickBot="1" thickTop="1">
      <c r="H18" s="9" t="s">
        <v>8</v>
      </c>
      <c r="I18" s="32"/>
      <c r="L18" s="20" t="str">
        <f>IF(I10&gt;I26,H10,IF(I10=I26," ",H26))</f>
        <v> </v>
      </c>
      <c r="M18" s="37"/>
    </row>
    <row r="19" spans="1:13" ht="14.25" thickBot="1" thickTop="1">
      <c r="A19" s="3">
        <v>3</v>
      </c>
      <c r="B19" s="19" t="s">
        <v>108</v>
      </c>
      <c r="C19" s="23"/>
      <c r="H19" s="9"/>
      <c r="I19" s="32"/>
      <c r="J19" s="14"/>
      <c r="K19" s="15"/>
      <c r="L19" s="12"/>
      <c r="M19" s="35"/>
    </row>
    <row r="20" spans="2:14" ht="14.25" thickBot="1" thickTop="1">
      <c r="B20" s="7" t="s">
        <v>9</v>
      </c>
      <c r="C20" s="24"/>
      <c r="D20" s="21" t="str">
        <f>IF(C19&gt;C21,B19,IF(C19=C21," ",B21))</f>
        <v> </v>
      </c>
      <c r="E20" s="30"/>
      <c r="H20" s="13"/>
      <c r="I20" s="36"/>
      <c r="L20" s="9" t="s">
        <v>10</v>
      </c>
      <c r="M20" s="32"/>
      <c r="N20" s="20" t="str">
        <f>IF(M18&gt;M22,L18,IF(M18=M22," ",L22))</f>
        <v> </v>
      </c>
    </row>
    <row r="21" spans="1:14" ht="14.25" thickBot="1" thickTop="1">
      <c r="A21" s="3">
        <v>14</v>
      </c>
      <c r="B21" s="18" t="s">
        <v>40</v>
      </c>
      <c r="C21" s="25"/>
      <c r="D21" s="8"/>
      <c r="E21" s="31"/>
      <c r="H21" s="13"/>
      <c r="I21" s="36"/>
      <c r="L21" s="13"/>
      <c r="M21" s="36"/>
      <c r="N21" s="16"/>
    </row>
    <row r="22" spans="4:13" ht="14.25" thickBot="1" thickTop="1">
      <c r="D22" s="9" t="s">
        <v>11</v>
      </c>
      <c r="E22" s="32"/>
      <c r="F22" s="21" t="str">
        <f>IF(E20&gt;E24,D20,IF(E20=E24," ",D24))</f>
        <v> </v>
      </c>
      <c r="G22" s="30"/>
      <c r="H22" s="13"/>
      <c r="I22" s="36"/>
      <c r="L22" s="20" t="str">
        <f>IF(N53&gt;=0,N53,"Winner # 29")</f>
        <v> </v>
      </c>
      <c r="M22" s="25"/>
    </row>
    <row r="23" spans="1:14" ht="14.25" thickBot="1" thickTop="1">
      <c r="A23" s="3">
        <v>6</v>
      </c>
      <c r="B23" s="19" t="s">
        <v>49</v>
      </c>
      <c r="C23" s="23"/>
      <c r="D23" s="11"/>
      <c r="E23" s="33"/>
      <c r="F23" s="12"/>
      <c r="G23" s="35"/>
      <c r="H23" s="13"/>
      <c r="I23" s="36"/>
      <c r="L23" s="13"/>
      <c r="M23" s="38"/>
      <c r="N23" s="13"/>
    </row>
    <row r="24" spans="2:14" ht="14.25" thickBot="1" thickTop="1">
      <c r="B24" s="7" t="s">
        <v>12</v>
      </c>
      <c r="C24" s="24"/>
      <c r="D24" s="20" t="str">
        <f>IF(C23&gt;C25,B23,IF(C23=C25," ",B25))</f>
        <v> </v>
      </c>
      <c r="E24" s="34"/>
      <c r="F24" s="13"/>
      <c r="G24" s="36"/>
      <c r="H24" s="13"/>
      <c r="I24" s="36"/>
      <c r="L24" s="13" t="s">
        <v>13</v>
      </c>
      <c r="M24" s="38"/>
      <c r="N24" s="13"/>
    </row>
    <row r="25" spans="1:14" ht="14.25" thickBot="1" thickTop="1">
      <c r="A25" s="3">
        <v>11</v>
      </c>
      <c r="B25" s="18" t="s">
        <v>96</v>
      </c>
      <c r="C25" s="25"/>
      <c r="F25" s="13"/>
      <c r="G25" s="36"/>
      <c r="H25" s="13"/>
      <c r="I25" s="36"/>
      <c r="L25" s="13"/>
      <c r="M25" s="38"/>
      <c r="N25" s="13"/>
    </row>
    <row r="26" spans="6:9" ht="14.25" thickBot="1" thickTop="1">
      <c r="F26" s="9" t="s">
        <v>14</v>
      </c>
      <c r="G26" s="32"/>
      <c r="H26" s="20" t="str">
        <f>IF(G22&gt;G30,F22,IF(G22=G30," ",F30))</f>
        <v> </v>
      </c>
      <c r="I26" s="34"/>
    </row>
    <row r="27" spans="1:13" ht="14.25" thickBot="1" thickTop="1">
      <c r="A27" s="3">
        <v>7</v>
      </c>
      <c r="B27" s="19" t="s">
        <v>109</v>
      </c>
      <c r="C27" s="23"/>
      <c r="F27" s="13"/>
      <c r="G27" s="36"/>
      <c r="L27" s="20" t="str">
        <f>IF(M18&lt;M22,L18,"N/A")</f>
        <v>N/A</v>
      </c>
      <c r="M27" s="37"/>
    </row>
    <row r="28" spans="2:13" ht="14.25" thickBot="1" thickTop="1">
      <c r="B28" s="7" t="s">
        <v>15</v>
      </c>
      <c r="C28" s="24"/>
      <c r="D28" s="21" t="str">
        <f>IF(C27&gt;C29,B27,IF(C27=C29," ",B29))</f>
        <v> </v>
      </c>
      <c r="E28" s="30"/>
      <c r="F28" s="13"/>
      <c r="G28" s="36"/>
      <c r="L28" s="12"/>
      <c r="M28" s="35"/>
    </row>
    <row r="29" spans="1:14" ht="14.25" thickBot="1" thickTop="1">
      <c r="A29" s="3">
        <v>10</v>
      </c>
      <c r="B29" s="18" t="s">
        <v>41</v>
      </c>
      <c r="C29" s="25"/>
      <c r="D29" s="8"/>
      <c r="E29" s="31"/>
      <c r="F29" s="13"/>
      <c r="G29" s="36"/>
      <c r="L29" s="9" t="s">
        <v>16</v>
      </c>
      <c r="M29" s="32"/>
      <c r="N29" s="20" t="str">
        <f>IF(M27&gt;M31,L27,IF(M27=M31," ",L31))</f>
        <v> </v>
      </c>
    </row>
    <row r="30" spans="4:14" ht="14.25" thickBot="1" thickTop="1">
      <c r="D30" s="9" t="s">
        <v>17</v>
      </c>
      <c r="E30" s="32"/>
      <c r="F30" s="20" t="str">
        <f>IF(E28&gt;E32,D28,IF(E28=E32," ",D32))</f>
        <v> </v>
      </c>
      <c r="G30" s="34"/>
      <c r="L30" s="50"/>
      <c r="M30" s="36"/>
      <c r="N30" s="16"/>
    </row>
    <row r="31" spans="1:13" ht="14.25" thickBot="1" thickTop="1">
      <c r="A31" s="3">
        <v>2</v>
      </c>
      <c r="B31" s="19" t="s">
        <v>35</v>
      </c>
      <c r="C31" s="23"/>
      <c r="D31" s="11"/>
      <c r="E31" s="33"/>
      <c r="L31" s="20" t="str">
        <f>IF(M22&gt;M18,L22,"N/A")</f>
        <v>N/A</v>
      </c>
      <c r="M31" s="25"/>
    </row>
    <row r="32" spans="2:14" ht="14.25" thickBot="1" thickTop="1">
      <c r="B32" s="7" t="s">
        <v>18</v>
      </c>
      <c r="C32" s="24"/>
      <c r="D32" s="20" t="str">
        <f>IF(C31&gt;C33,B31,IF(C31=C33," ",B33))</f>
        <v> </v>
      </c>
      <c r="E32" s="34"/>
      <c r="L32" s="13"/>
      <c r="M32" s="38"/>
      <c r="N32" s="13"/>
    </row>
    <row r="33" spans="1:3" ht="14.25" thickBot="1" thickTop="1">
      <c r="A33" s="3">
        <v>15</v>
      </c>
      <c r="B33" s="18" t="s">
        <v>34</v>
      </c>
      <c r="C33" s="25"/>
    </row>
    <row r="34" ht="13.5" thickTop="1"/>
    <row r="37" spans="2:14" s="1" customFormat="1" ht="12.75">
      <c r="B37" s="39" t="s">
        <v>98</v>
      </c>
      <c r="C37" s="40"/>
      <c r="D37" s="39" t="s">
        <v>99</v>
      </c>
      <c r="E37" s="40"/>
      <c r="F37" s="39" t="s">
        <v>100</v>
      </c>
      <c r="G37" s="40"/>
      <c r="H37" s="39" t="s">
        <v>101</v>
      </c>
      <c r="I37" s="40"/>
      <c r="J37" s="39" t="s">
        <v>102</v>
      </c>
      <c r="K37" s="40"/>
      <c r="L37" s="39" t="s">
        <v>103</v>
      </c>
      <c r="M37" s="40"/>
      <c r="N37" s="2"/>
    </row>
    <row r="38" spans="2:13" s="3" customFormat="1" ht="12.75">
      <c r="B38" s="17"/>
      <c r="C38" s="26"/>
      <c r="D38" s="17"/>
      <c r="E38" s="26"/>
      <c r="G38" s="30"/>
      <c r="I38" s="30"/>
      <c r="K38" s="44"/>
      <c r="M38" s="30"/>
    </row>
    <row r="39" spans="2:13" s="3" customFormat="1" ht="12.75">
      <c r="B39" s="17"/>
      <c r="C39" s="26"/>
      <c r="D39" s="17"/>
      <c r="E39" s="26"/>
      <c r="G39" s="30"/>
      <c r="I39" s="30"/>
      <c r="K39" s="44"/>
      <c r="M39" s="30"/>
    </row>
    <row r="40" spans="8:11" ht="13.5" thickBot="1">
      <c r="H40" s="21" t="str">
        <f>IF(G14&gt;G6,F6,IF(G6=G14,"Loser # 21",F14))</f>
        <v>Loser # 21</v>
      </c>
      <c r="I40" s="27"/>
      <c r="K40" s="45"/>
    </row>
    <row r="41" spans="4:11" ht="14.25" thickBot="1" thickTop="1">
      <c r="D41" s="21" t="str">
        <f>IF(E32&gt;E28,D28,IF(E28=E32,"Loser # 12",D32))</f>
        <v>Loser # 12</v>
      </c>
      <c r="E41" s="30"/>
      <c r="H41" s="12"/>
      <c r="I41" s="35"/>
      <c r="K41" s="45"/>
    </row>
    <row r="42" spans="2:11" ht="14.25" thickBot="1" thickTop="1">
      <c r="B42" s="28" t="str">
        <f>IF(C5&gt;C3,B3,IF(C3=C5,"Loser 1/16",B5))</f>
        <v>Loser 1/16</v>
      </c>
      <c r="C42" s="27"/>
      <c r="D42" s="7" t="s">
        <v>19</v>
      </c>
      <c r="E42" s="24"/>
      <c r="F42" s="21" t="str">
        <f>IF(E41&gt;E43,D41,IF(E41=E43," ",D43))</f>
        <v> </v>
      </c>
      <c r="G42" s="30"/>
      <c r="I42" s="32"/>
      <c r="J42" s="21" t="str">
        <f>IF(I40&gt;I45,H40,IF(I40=I45," ",H45))</f>
        <v> </v>
      </c>
      <c r="K42" s="27"/>
    </row>
    <row r="43" spans="2:11" ht="14.25" thickBot="1" thickTop="1">
      <c r="B43" s="7" t="s">
        <v>20</v>
      </c>
      <c r="C43" s="24"/>
      <c r="D43" s="20" t="str">
        <f>IF(C42&gt;C44,B42,IF(C42=C44," ",B44))</f>
        <v> </v>
      </c>
      <c r="E43" s="25"/>
      <c r="F43" s="8"/>
      <c r="G43" s="31"/>
      <c r="H43" s="9" t="s">
        <v>21</v>
      </c>
      <c r="I43" s="36"/>
      <c r="J43" s="12"/>
      <c r="K43" s="46"/>
    </row>
    <row r="44" spans="2:11" ht="14.25" thickBot="1" thickTop="1">
      <c r="B44" s="18" t="str">
        <f>IF(C9&gt;C7,B7,IF(C7=C9,"Loser 8/9",B9))</f>
        <v>Loser 8/9</v>
      </c>
      <c r="C44" s="25"/>
      <c r="F44" s="11"/>
      <c r="G44" s="33"/>
      <c r="H44" s="13"/>
      <c r="I44" s="36"/>
      <c r="J44" s="13"/>
      <c r="K44" s="47"/>
    </row>
    <row r="45" spans="6:11" ht="14.25" thickBot="1" thickTop="1">
      <c r="F45" s="9" t="s">
        <v>22</v>
      </c>
      <c r="G45" s="32"/>
      <c r="H45" s="20" t="str">
        <f>IF(G42&gt;G48,F42,IF(G42=G48," ",F48))</f>
        <v> </v>
      </c>
      <c r="I45" s="25"/>
      <c r="J45" s="13"/>
      <c r="K45" s="47"/>
    </row>
    <row r="46" spans="6:11" ht="13.5" thickTop="1">
      <c r="F46" s="11"/>
      <c r="G46" s="33"/>
      <c r="J46" s="13"/>
      <c r="K46" s="47"/>
    </row>
    <row r="47" spans="4:11" ht="13.5" thickBot="1">
      <c r="D47" s="21" t="str">
        <f>IF(E24&gt;E20,D20,IF(E20=E24,"Loser # 11",D24))</f>
        <v>Loser # 11</v>
      </c>
      <c r="E47" s="30"/>
      <c r="F47" s="11"/>
      <c r="G47" s="33"/>
      <c r="J47" s="13"/>
      <c r="K47" s="47"/>
    </row>
    <row r="48" spans="2:13" ht="14.25" thickBot="1" thickTop="1">
      <c r="B48" s="18" t="str">
        <f>IF(C13&gt;C11,B11,IF(C11=C13,"Loser 4/13",B13))</f>
        <v>Loser 4/13</v>
      </c>
      <c r="C48" s="23"/>
      <c r="D48" s="7" t="s">
        <v>23</v>
      </c>
      <c r="E48" s="24"/>
      <c r="F48" s="20" t="str">
        <f>IF(E47&gt;E49,D47,IF(E47=E49," ",D49))</f>
        <v> </v>
      </c>
      <c r="G48" s="34"/>
      <c r="J48" s="9" t="s">
        <v>24</v>
      </c>
      <c r="K48" s="48"/>
      <c r="L48" s="20" t="str">
        <f>IF(K42&gt;K53,J42,IF(K42=K53," ",J53))</f>
        <v> </v>
      </c>
      <c r="M48" s="23"/>
    </row>
    <row r="49" spans="2:13" ht="14.25" thickBot="1" thickTop="1">
      <c r="B49" s="7" t="s">
        <v>25</v>
      </c>
      <c r="C49" s="24"/>
      <c r="D49" s="20" t="str">
        <f>IF(C48&gt;C50,B48,IF(C48=C50," ",B50))</f>
        <v> </v>
      </c>
      <c r="E49" s="25"/>
      <c r="F49" s="6"/>
      <c r="G49" s="29"/>
      <c r="J49" s="13"/>
      <c r="K49" s="47"/>
      <c r="L49" s="12"/>
      <c r="M49" s="35"/>
    </row>
    <row r="50" spans="2:13" ht="14.25" thickBot="1" thickTop="1">
      <c r="B50" s="18" t="str">
        <f>IF(C17&gt;C15,B15,IF(C15=C17,"Loser 5/12",B17))</f>
        <v>Loser 5/12</v>
      </c>
      <c r="C50" s="25"/>
      <c r="F50" s="6"/>
      <c r="G50" s="29"/>
      <c r="J50" s="13"/>
      <c r="K50" s="47"/>
      <c r="L50" s="13"/>
      <c r="M50" s="36"/>
    </row>
    <row r="51" spans="6:13" ht="14.25" thickBot="1" thickTop="1">
      <c r="F51" s="6"/>
      <c r="G51" s="29"/>
      <c r="H51" s="21" t="str">
        <f>IF(G30&gt;G22,F22,IF(G22=G30,"Loser # 22",F30))</f>
        <v>Loser # 22</v>
      </c>
      <c r="I51" s="27"/>
      <c r="J51" s="13"/>
      <c r="K51" s="47"/>
      <c r="L51" s="13"/>
      <c r="M51" s="36"/>
    </row>
    <row r="52" spans="4:13" ht="14.25" thickBot="1" thickTop="1">
      <c r="D52" s="21" t="str">
        <f>IF(E16&gt;E12,D12,IF(E12=E16,"Loser # 10",D16))</f>
        <v>Loser # 10</v>
      </c>
      <c r="E52" s="30"/>
      <c r="F52" s="6"/>
      <c r="G52" s="29"/>
      <c r="H52" s="12"/>
      <c r="I52" s="35"/>
      <c r="J52" s="13"/>
      <c r="K52" s="47"/>
      <c r="L52" s="13"/>
      <c r="M52" s="36"/>
    </row>
    <row r="53" spans="2:14" ht="14.25" thickBot="1" thickTop="1">
      <c r="B53" s="19" t="str">
        <f>IF(C21&gt;C19,B19,IF(C19=C21,"Loser 3/14",B21))</f>
        <v>Loser 3/14</v>
      </c>
      <c r="C53" s="23"/>
      <c r="D53" s="7" t="s">
        <v>26</v>
      </c>
      <c r="E53" s="24"/>
      <c r="F53" s="21" t="str">
        <f>IF(E52&gt;E54,D52,IF(E52=E54," ",D54))</f>
        <v> </v>
      </c>
      <c r="G53" s="30"/>
      <c r="H53" s="13"/>
      <c r="I53" s="32"/>
      <c r="J53" s="20" t="str">
        <f>IF(I51&gt;I56,H51,IF(I51=I56," ",H56))</f>
        <v> </v>
      </c>
      <c r="K53" s="25"/>
      <c r="L53" s="9" t="s">
        <v>27</v>
      </c>
      <c r="M53" s="32"/>
      <c r="N53" s="20" t="str">
        <f>IF(M48&gt;M58,L48,IF(M48=M58," ",L58))</f>
        <v> </v>
      </c>
    </row>
    <row r="54" spans="2:14" ht="14.25" thickBot="1" thickTop="1">
      <c r="B54" s="7" t="s">
        <v>28</v>
      </c>
      <c r="C54" s="24"/>
      <c r="D54" s="20" t="str">
        <f>IF(C53&gt;C55,B53,IF(C53=C55," ",B55))</f>
        <v> </v>
      </c>
      <c r="E54" s="25"/>
      <c r="F54" s="8"/>
      <c r="G54" s="31"/>
      <c r="H54" s="9" t="s">
        <v>29</v>
      </c>
      <c r="I54" s="36"/>
      <c r="K54" s="45"/>
      <c r="L54" s="13"/>
      <c r="M54" s="36"/>
      <c r="N54" s="16"/>
    </row>
    <row r="55" spans="2:13" ht="14.25" thickBot="1" thickTop="1">
      <c r="B55" s="18" t="str">
        <f>IF(C25&gt;C23,B23,IF(C23=C25,"Loser 6/11",B25))</f>
        <v>Loser 6/11</v>
      </c>
      <c r="C55" s="25"/>
      <c r="F55" s="11"/>
      <c r="G55" s="33"/>
      <c r="H55" s="13"/>
      <c r="I55" s="36"/>
      <c r="K55" s="45"/>
      <c r="L55" s="13"/>
      <c r="M55" s="36"/>
    </row>
    <row r="56" spans="6:13" ht="14.25" thickBot="1" thickTop="1">
      <c r="F56" s="9" t="s">
        <v>30</v>
      </c>
      <c r="G56" s="32"/>
      <c r="H56" s="20" t="str">
        <f>IF(G53&gt;G59,F53,IF(G53=G59," ",F59))</f>
        <v> </v>
      </c>
      <c r="I56" s="25"/>
      <c r="L56" s="13"/>
      <c r="M56" s="36"/>
    </row>
    <row r="57" spans="6:13" ht="13.5" thickTop="1">
      <c r="F57" s="11"/>
      <c r="G57" s="33"/>
      <c r="L57" s="13"/>
      <c r="M57" s="36"/>
    </row>
    <row r="58" spans="4:13" ht="13.5" thickBot="1">
      <c r="D58" s="21" t="str">
        <f>IF(E8&gt;E4,D4,IF(E4=E8,"Loser # 9",D8))</f>
        <v>Loser # 9</v>
      </c>
      <c r="E58" s="30"/>
      <c r="F58" s="11"/>
      <c r="G58" s="33"/>
      <c r="L58" s="20" t="str">
        <f>IF(I26&gt;I10,H10,IF(I10=I26,"Loser # 27",H26))</f>
        <v>Loser # 27</v>
      </c>
      <c r="M58" s="25"/>
    </row>
    <row r="59" spans="2:7" ht="14.25" thickBot="1" thickTop="1">
      <c r="B59" s="19" t="str">
        <f>IF(C29&gt;C27,B27,IF(C27=C29,"Loser 7/10",B29))</f>
        <v>Loser 7/10</v>
      </c>
      <c r="C59" s="23"/>
      <c r="D59" s="7" t="s">
        <v>31</v>
      </c>
      <c r="E59" s="24"/>
      <c r="F59" s="20" t="str">
        <f>IF(E58&gt;E60,D58,IF(E58=E60," ",D60))</f>
        <v> </v>
      </c>
      <c r="G59" s="34"/>
    </row>
    <row r="60" spans="2:12" ht="14.25" thickBot="1" thickTop="1">
      <c r="B60" s="7" t="s">
        <v>32</v>
      </c>
      <c r="C60" s="24"/>
      <c r="D60" s="20" t="str">
        <f>IF(C59&gt;C61,B59,IF(C59=C61," ",B61))</f>
        <v> </v>
      </c>
      <c r="E60" s="25"/>
      <c r="F60" s="6"/>
      <c r="G60" s="29"/>
      <c r="L60" s="4" t="s">
        <v>33</v>
      </c>
    </row>
    <row r="61" spans="2:3" ht="14.25" thickBot="1" thickTop="1">
      <c r="B61" s="18" t="str">
        <f>IF(C33&gt;C31,B31,IF(C31=C33,"Loser 2/15",B33))</f>
        <v>Loser 2/15</v>
      </c>
      <c r="C61" s="25"/>
    </row>
    <row r="62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12.7109375" style="4" customWidth="1"/>
    <col min="3" max="3" width="5.7109375" style="22" customWidth="1"/>
    <col min="4" max="4" width="12.7109375" style="6" customWidth="1"/>
    <col min="5" max="5" width="5.7109375" style="29" customWidth="1"/>
    <col min="6" max="6" width="12.7109375" style="4" customWidth="1"/>
    <col min="7" max="7" width="5.7109375" style="22" customWidth="1"/>
    <col min="8" max="8" width="12.7109375" style="4" customWidth="1"/>
    <col min="9" max="9" width="5.7109375" style="22" customWidth="1"/>
    <col min="10" max="10" width="12.7109375" style="4" customWidth="1"/>
    <col min="11" max="11" width="5.7109375" style="5" customWidth="1"/>
    <col min="12" max="12" width="12.7109375" style="4" customWidth="1"/>
    <col min="13" max="13" width="5.7109375" style="22" customWidth="1"/>
    <col min="14" max="14" width="12.7109375" style="4" customWidth="1"/>
    <col min="15" max="16384" width="9.140625" style="4" customWidth="1"/>
  </cols>
  <sheetData>
    <row r="1" spans="2:16" s="1" customFormat="1" ht="12.75">
      <c r="B1" s="39" t="s">
        <v>83</v>
      </c>
      <c r="C1" s="40"/>
      <c r="D1" s="39" t="s">
        <v>84</v>
      </c>
      <c r="E1" s="40"/>
      <c r="F1" s="39" t="s">
        <v>85</v>
      </c>
      <c r="G1" s="40"/>
      <c r="H1" s="39" t="s">
        <v>86</v>
      </c>
      <c r="I1" s="40"/>
      <c r="J1" s="2"/>
      <c r="K1" s="41"/>
      <c r="L1" s="39" t="s">
        <v>87</v>
      </c>
      <c r="M1" s="40"/>
      <c r="N1" s="2"/>
      <c r="O1" s="42"/>
      <c r="P1" s="43"/>
    </row>
    <row r="2" spans="12:13" ht="12.75">
      <c r="L2" s="39" t="s">
        <v>88</v>
      </c>
      <c r="M2" s="5" t="s">
        <v>0</v>
      </c>
    </row>
    <row r="3" spans="1:3" ht="13.5" thickBot="1">
      <c r="A3" s="3">
        <v>1</v>
      </c>
      <c r="B3" s="18" t="s">
        <v>71</v>
      </c>
      <c r="C3" s="23">
        <v>275</v>
      </c>
    </row>
    <row r="4" spans="2:5" ht="14.25" thickBot="1" thickTop="1">
      <c r="B4" s="7" t="s">
        <v>1</v>
      </c>
      <c r="C4" s="24"/>
      <c r="D4" s="21" t="str">
        <f>IF(C3&gt;C5,B3,IF(C3=C5," ",B5))</f>
        <v>Joey Losurdo</v>
      </c>
      <c r="E4" s="30">
        <v>1</v>
      </c>
    </row>
    <row r="5" spans="1:5" ht="14.25" thickBot="1" thickTop="1">
      <c r="A5" s="3">
        <v>16</v>
      </c>
      <c r="B5" s="18" t="s">
        <v>92</v>
      </c>
      <c r="C5" s="25">
        <v>302</v>
      </c>
      <c r="D5" s="8"/>
      <c r="E5" s="31"/>
    </row>
    <row r="6" spans="4:14" ht="14.25" thickBot="1" thickTop="1">
      <c r="D6" s="9" t="s">
        <v>2</v>
      </c>
      <c r="E6" s="32"/>
      <c r="F6" s="21" t="str">
        <f>IF(E4&gt;E8,D4,IF(E4=E8," ",D8))</f>
        <v>Joey Losurdo</v>
      </c>
      <c r="G6" s="30">
        <v>190</v>
      </c>
      <c r="L6" s="3"/>
      <c r="N6" s="10"/>
    </row>
    <row r="7" spans="1:14" ht="14.25" thickBot="1" thickTop="1">
      <c r="A7" s="3">
        <v>8</v>
      </c>
      <c r="B7" s="19" t="s">
        <v>48</v>
      </c>
      <c r="C7" s="23">
        <v>239</v>
      </c>
      <c r="D7" s="49"/>
      <c r="E7" s="33"/>
      <c r="F7" s="12"/>
      <c r="G7" s="35"/>
      <c r="L7" s="3"/>
      <c r="N7" s="10"/>
    </row>
    <row r="8" spans="2:14" ht="14.25" thickBot="1" thickTop="1">
      <c r="B8" s="7" t="s">
        <v>3</v>
      </c>
      <c r="C8" s="24"/>
      <c r="D8" s="20" t="str">
        <f>IF(C7&gt;C9,B7,IF(C7=C9," ",B9))</f>
        <v>Dan Grimsrud</v>
      </c>
      <c r="E8" s="34">
        <v>0</v>
      </c>
      <c r="F8" s="13"/>
      <c r="G8" s="36"/>
      <c r="L8" s="3"/>
      <c r="N8" s="10"/>
    </row>
    <row r="9" spans="1:7" ht="14.25" thickBot="1" thickTop="1">
      <c r="A9" s="3">
        <v>9</v>
      </c>
      <c r="B9" s="18" t="s">
        <v>96</v>
      </c>
      <c r="C9" s="25">
        <v>170</v>
      </c>
      <c r="F9" s="13"/>
      <c r="G9" s="36"/>
    </row>
    <row r="10" spans="6:9" ht="14.25" thickBot="1" thickTop="1">
      <c r="F10" s="9" t="s">
        <v>4</v>
      </c>
      <c r="G10" s="32"/>
      <c r="H10" s="21" t="str">
        <f>IF(G6&gt;G14,F6,IF(G6=G14," ",F14))</f>
        <v>J. Rittenhouse</v>
      </c>
      <c r="I10" s="30">
        <v>264</v>
      </c>
    </row>
    <row r="11" spans="1:9" ht="14.25" thickBot="1" thickTop="1">
      <c r="A11" s="3">
        <v>4</v>
      </c>
      <c r="B11" s="19" t="s">
        <v>39</v>
      </c>
      <c r="C11" s="23">
        <v>242</v>
      </c>
      <c r="F11" s="13"/>
      <c r="G11" s="36"/>
      <c r="H11" s="12"/>
      <c r="I11" s="35"/>
    </row>
    <row r="12" spans="2:9" ht="14.25" thickBot="1" thickTop="1">
      <c r="B12" s="7" t="s">
        <v>5</v>
      </c>
      <c r="C12" s="24"/>
      <c r="D12" s="21" t="str">
        <f>IF(C11&gt;C13,B11,IF(C11=C13," ",B13))</f>
        <v>J. Rittenhouse</v>
      </c>
      <c r="E12" s="30">
        <v>269</v>
      </c>
      <c r="F12" s="13"/>
      <c r="G12" s="36"/>
      <c r="H12" s="13"/>
      <c r="I12" s="36"/>
    </row>
    <row r="13" spans="1:9" ht="14.25" thickBot="1" thickTop="1">
      <c r="A13" s="3">
        <v>13</v>
      </c>
      <c r="B13" s="18" t="s">
        <v>93</v>
      </c>
      <c r="C13" s="25">
        <v>183</v>
      </c>
      <c r="D13" s="8"/>
      <c r="E13" s="31"/>
      <c r="F13" s="13"/>
      <c r="G13" s="36"/>
      <c r="H13" s="13"/>
      <c r="I13" s="36"/>
    </row>
    <row r="14" spans="4:9" ht="14.25" thickBot="1" thickTop="1">
      <c r="D14" s="9" t="s">
        <v>6</v>
      </c>
      <c r="E14" s="32"/>
      <c r="F14" s="20" t="str">
        <f>IF(E12&gt;E16,D12,IF(E12=E16," ",D16))</f>
        <v>J. Rittenhouse</v>
      </c>
      <c r="G14" s="34">
        <v>214</v>
      </c>
      <c r="H14" s="13"/>
      <c r="I14" s="36"/>
    </row>
    <row r="15" spans="1:9" ht="14.25" thickBot="1" thickTop="1">
      <c r="A15" s="3">
        <v>5</v>
      </c>
      <c r="B15" s="19" t="s">
        <v>41</v>
      </c>
      <c r="C15" s="23">
        <v>234</v>
      </c>
      <c r="D15" s="11"/>
      <c r="E15" s="33"/>
      <c r="H15" s="13"/>
      <c r="I15" s="36"/>
    </row>
    <row r="16" spans="2:9" ht="14.25" thickBot="1" thickTop="1">
      <c r="B16" s="7" t="s">
        <v>7</v>
      </c>
      <c r="C16" s="24"/>
      <c r="D16" s="20" t="str">
        <f>IF(C15&gt;C17,B15,IF(C15=C17," ",B17))</f>
        <v>Hyrum Hunt</v>
      </c>
      <c r="E16" s="34">
        <v>175</v>
      </c>
      <c r="H16" s="13"/>
      <c r="I16" s="36"/>
    </row>
    <row r="17" spans="1:9" ht="14.25" thickBot="1" thickTop="1">
      <c r="A17" s="3">
        <v>12</v>
      </c>
      <c r="B17" s="18" t="s">
        <v>94</v>
      </c>
      <c r="C17" s="25">
        <v>198</v>
      </c>
      <c r="H17" s="13"/>
      <c r="I17" s="36"/>
    </row>
    <row r="18" spans="8:13" ht="14.25" thickBot="1" thickTop="1">
      <c r="H18" s="9" t="s">
        <v>8</v>
      </c>
      <c r="I18" s="32"/>
      <c r="L18" s="20" t="str">
        <f>IF(I10&gt;I26,H10,IF(I10=I26," ",H26))</f>
        <v>Mike Fernald</v>
      </c>
      <c r="M18" s="37">
        <v>302</v>
      </c>
    </row>
    <row r="19" spans="1:13" ht="14.25" thickBot="1" thickTop="1">
      <c r="A19" s="3">
        <v>3</v>
      </c>
      <c r="B19" s="19" t="s">
        <v>35</v>
      </c>
      <c r="C19" s="23">
        <v>292</v>
      </c>
      <c r="H19" s="9"/>
      <c r="I19" s="32"/>
      <c r="J19" s="14"/>
      <c r="K19" s="15"/>
      <c r="L19" s="12"/>
      <c r="M19" s="35"/>
    </row>
    <row r="20" spans="2:14" ht="14.25" thickBot="1" thickTop="1">
      <c r="B20" s="7" t="s">
        <v>9</v>
      </c>
      <c r="C20" s="24"/>
      <c r="D20" s="21" t="str">
        <f>IF(C19&gt;C21,B19,IF(C19=C21," ",B21))</f>
        <v>John Adkisson</v>
      </c>
      <c r="E20" s="30">
        <v>255</v>
      </c>
      <c r="H20" s="13"/>
      <c r="I20" s="36"/>
      <c r="L20" s="9" t="s">
        <v>10</v>
      </c>
      <c r="M20" s="32"/>
      <c r="N20" s="20" t="str">
        <f>IF(M18&gt;M22,L18,IF(M18=M22," ",L22))</f>
        <v>Mike Fernald</v>
      </c>
    </row>
    <row r="21" spans="1:14" ht="14.25" thickBot="1" thickTop="1">
      <c r="A21" s="3">
        <v>14</v>
      </c>
      <c r="B21" s="18" t="s">
        <v>68</v>
      </c>
      <c r="C21" s="25">
        <v>163</v>
      </c>
      <c r="D21" s="8"/>
      <c r="E21" s="31"/>
      <c r="H21" s="13"/>
      <c r="I21" s="36"/>
      <c r="L21" s="13"/>
      <c r="M21" s="36"/>
      <c r="N21" s="16"/>
    </row>
    <row r="22" spans="4:13" ht="14.25" thickBot="1" thickTop="1">
      <c r="D22" s="9" t="s">
        <v>11</v>
      </c>
      <c r="E22" s="32"/>
      <c r="F22" s="21" t="str">
        <f>IF(E20&gt;E24,D20,IF(E20=E24," ",D24))</f>
        <v>John Adkisson</v>
      </c>
      <c r="G22" s="30">
        <v>300</v>
      </c>
      <c r="H22" s="13"/>
      <c r="I22" s="36"/>
      <c r="L22" s="20" t="str">
        <f>IF(N53&gt;=0,N53,"Winner # 29")</f>
        <v>J. Rittenhouse</v>
      </c>
      <c r="M22" s="25">
        <v>177</v>
      </c>
    </row>
    <row r="23" spans="1:14" ht="14.25" thickBot="1" thickTop="1">
      <c r="A23" s="3">
        <v>6</v>
      </c>
      <c r="B23" s="19" t="s">
        <v>40</v>
      </c>
      <c r="C23" s="23">
        <v>226</v>
      </c>
      <c r="D23" s="11"/>
      <c r="E23" s="33"/>
      <c r="F23" s="12"/>
      <c r="G23" s="35"/>
      <c r="H23" s="13"/>
      <c r="I23" s="36"/>
      <c r="L23" s="13"/>
      <c r="M23" s="38"/>
      <c r="N23" s="13"/>
    </row>
    <row r="24" spans="2:14" ht="14.25" thickBot="1" thickTop="1">
      <c r="B24" s="7" t="s">
        <v>12</v>
      </c>
      <c r="C24" s="24"/>
      <c r="D24" s="20" t="str">
        <f>IF(C23&gt;C25,B23,IF(C23=C25," ",B25))</f>
        <v>Bill Woodford</v>
      </c>
      <c r="E24" s="34">
        <v>217</v>
      </c>
      <c r="F24" s="13"/>
      <c r="G24" s="36"/>
      <c r="H24" s="13"/>
      <c r="I24" s="36"/>
      <c r="L24" s="13" t="s">
        <v>13</v>
      </c>
      <c r="M24" s="38"/>
      <c r="N24" s="13"/>
    </row>
    <row r="25" spans="1:14" ht="14.25" thickBot="1" thickTop="1">
      <c r="A25" s="3">
        <v>11</v>
      </c>
      <c r="B25" s="18" t="s">
        <v>95</v>
      </c>
      <c r="C25" s="25">
        <v>189.5</v>
      </c>
      <c r="F25" s="13"/>
      <c r="G25" s="36"/>
      <c r="H25" s="13"/>
      <c r="I25" s="36"/>
      <c r="L25" s="13"/>
      <c r="M25" s="38"/>
      <c r="N25" s="13"/>
    </row>
    <row r="26" spans="6:9" ht="14.25" thickBot="1" thickTop="1">
      <c r="F26" s="9" t="s">
        <v>14</v>
      </c>
      <c r="G26" s="32"/>
      <c r="H26" s="20" t="str">
        <f>IF(G22&gt;G30,F22,IF(G22=G30," ",F30))</f>
        <v>Mike Fernald</v>
      </c>
      <c r="I26" s="34">
        <v>321</v>
      </c>
    </row>
    <row r="27" spans="1:13" ht="14.25" thickBot="1" thickTop="1">
      <c r="A27" s="3">
        <v>7</v>
      </c>
      <c r="B27" s="19" t="s">
        <v>72</v>
      </c>
      <c r="C27" s="23">
        <v>1</v>
      </c>
      <c r="F27" s="13"/>
      <c r="G27" s="36"/>
      <c r="L27" s="20" t="str">
        <f>IF(M18&lt;M22,L18,"N/A")</f>
        <v>N/A</v>
      </c>
      <c r="M27" s="37"/>
    </row>
    <row r="28" spans="2:13" ht="14.25" thickBot="1" thickTop="1">
      <c r="B28" s="7" t="s">
        <v>15</v>
      </c>
      <c r="C28" s="24"/>
      <c r="D28" s="21" t="str">
        <f>IF(C27&gt;C29,B27,IF(C27=C29," ",B29))</f>
        <v>Ben Woodford</v>
      </c>
      <c r="E28" s="30">
        <v>232</v>
      </c>
      <c r="F28" s="13"/>
      <c r="G28" s="36"/>
      <c r="L28" s="12"/>
      <c r="M28" s="35"/>
    </row>
    <row r="29" spans="1:14" ht="14.25" thickBot="1" thickTop="1">
      <c r="A29" s="3">
        <v>10</v>
      </c>
      <c r="B29" s="18" t="s">
        <v>38</v>
      </c>
      <c r="C29" s="25">
        <v>0</v>
      </c>
      <c r="D29" s="8"/>
      <c r="E29" s="31"/>
      <c r="F29" s="13"/>
      <c r="G29" s="36"/>
      <c r="L29" s="9" t="s">
        <v>16</v>
      </c>
      <c r="M29" s="32"/>
      <c r="N29" s="20" t="str">
        <f>IF(M27&gt;M31,L27,IF(M27=M31," ",L31))</f>
        <v> </v>
      </c>
    </row>
    <row r="30" spans="4:14" ht="14.25" thickBot="1" thickTop="1">
      <c r="D30" s="9" t="s">
        <v>17</v>
      </c>
      <c r="E30" s="32"/>
      <c r="F30" s="20" t="str">
        <f>IF(E28&gt;E32,D28,IF(E28=E32," ",D32))</f>
        <v>Mike Fernald</v>
      </c>
      <c r="G30" s="34">
        <v>380</v>
      </c>
      <c r="L30" s="50"/>
      <c r="M30" s="36"/>
      <c r="N30" s="16"/>
    </row>
    <row r="31" spans="1:13" ht="14.25" thickBot="1" thickTop="1">
      <c r="A31" s="3">
        <v>2</v>
      </c>
      <c r="B31" s="19" t="s">
        <v>73</v>
      </c>
      <c r="C31" s="23">
        <v>291</v>
      </c>
      <c r="D31" s="11"/>
      <c r="E31" s="33"/>
      <c r="L31" s="20" t="str">
        <f>IF(M22&gt;M18,L22,"N/A")</f>
        <v>N/A</v>
      </c>
      <c r="M31" s="25"/>
    </row>
    <row r="32" spans="2:14" ht="14.25" thickBot="1" thickTop="1">
      <c r="B32" s="7" t="s">
        <v>18</v>
      </c>
      <c r="C32" s="24"/>
      <c r="D32" s="20" t="str">
        <f>IF(C31&gt;C33,B31,IF(C31=C33," ",B33))</f>
        <v>Mike Fernald</v>
      </c>
      <c r="E32" s="34">
        <v>238</v>
      </c>
      <c r="L32" s="13"/>
      <c r="M32" s="38"/>
      <c r="N32" s="13"/>
    </row>
    <row r="33" spans="1:3" ht="14.25" thickBot="1" thickTop="1">
      <c r="A33" s="3">
        <v>15</v>
      </c>
      <c r="B33" s="18" t="s">
        <v>49</v>
      </c>
      <c r="C33" s="25">
        <v>169.5</v>
      </c>
    </row>
    <row r="34" ht="13.5" thickTop="1"/>
    <row r="37" spans="2:14" s="1" customFormat="1" ht="12.75">
      <c r="B37" s="39" t="s">
        <v>84</v>
      </c>
      <c r="C37" s="40"/>
      <c r="D37" s="39" t="s">
        <v>91</v>
      </c>
      <c r="E37" s="40"/>
      <c r="F37" s="39" t="s">
        <v>85</v>
      </c>
      <c r="G37" s="40"/>
      <c r="H37" s="39" t="s">
        <v>90</v>
      </c>
      <c r="I37" s="40"/>
      <c r="J37" s="39" t="s">
        <v>86</v>
      </c>
      <c r="K37" s="40"/>
      <c r="L37" s="39" t="s">
        <v>89</v>
      </c>
      <c r="M37" s="40"/>
      <c r="N37" s="2"/>
    </row>
    <row r="38" spans="2:13" s="3" customFormat="1" ht="12.75">
      <c r="B38" s="17"/>
      <c r="C38" s="26"/>
      <c r="D38" s="17"/>
      <c r="E38" s="26"/>
      <c r="G38" s="30"/>
      <c r="I38" s="30"/>
      <c r="K38" s="44"/>
      <c r="M38" s="30"/>
    </row>
    <row r="39" spans="2:13" s="3" customFormat="1" ht="12.75">
      <c r="B39" s="17"/>
      <c r="C39" s="26"/>
      <c r="D39" s="17"/>
      <c r="E39" s="26"/>
      <c r="G39" s="30"/>
      <c r="I39" s="30"/>
      <c r="K39" s="44"/>
      <c r="M39" s="30"/>
    </row>
    <row r="40" spans="8:11" ht="13.5" thickBot="1">
      <c r="H40" s="21" t="str">
        <f>IF(G14&gt;G6,F6,IF(G6=G14,"Loser # 21",F14))</f>
        <v>Joey Losurdo</v>
      </c>
      <c r="I40" s="27">
        <v>0</v>
      </c>
      <c r="K40" s="45"/>
    </row>
    <row r="41" spans="4:11" ht="14.25" thickBot="1" thickTop="1">
      <c r="D41" s="21" t="str">
        <f>IF(E32&gt;E28,D28,IF(E28=E32,"Loser # 12",D32))</f>
        <v>Ben Woodford</v>
      </c>
      <c r="E41" s="30">
        <v>239</v>
      </c>
      <c r="H41" s="12"/>
      <c r="I41" s="35"/>
      <c r="K41" s="45"/>
    </row>
    <row r="42" spans="2:11" ht="14.25" thickBot="1" thickTop="1">
      <c r="B42" s="28" t="str">
        <f>IF(C5&gt;C3,B3,IF(C3=C5,"Loser 1/16",B5))</f>
        <v>Dave Cadmus</v>
      </c>
      <c r="C42" s="27">
        <v>303</v>
      </c>
      <c r="D42" s="7" t="s">
        <v>19</v>
      </c>
      <c r="E42" s="24"/>
      <c r="F42" s="21" t="str">
        <f>IF(E41&gt;E43,D41,IF(E41=E43," ",D43))</f>
        <v>Dave Cadmus</v>
      </c>
      <c r="G42" s="30">
        <v>223</v>
      </c>
      <c r="I42" s="32"/>
      <c r="J42" s="21" t="str">
        <f>IF(I40&gt;I45,H40,IF(I40=I45," ",H45))</f>
        <v>Geoff Biegler</v>
      </c>
      <c r="K42" s="27">
        <v>1</v>
      </c>
    </row>
    <row r="43" spans="2:11" ht="14.25" thickBot="1" thickTop="1">
      <c r="B43" s="7" t="s">
        <v>20</v>
      </c>
      <c r="C43" s="24"/>
      <c r="D43" s="20" t="str">
        <f>IF(C42&gt;C44,B42,IF(C42=C44," ",B44))</f>
        <v>Dave Cadmus</v>
      </c>
      <c r="E43" s="25">
        <v>253</v>
      </c>
      <c r="F43" s="8"/>
      <c r="G43" s="31"/>
      <c r="H43" s="9" t="s">
        <v>21</v>
      </c>
      <c r="I43" s="36"/>
      <c r="J43" s="12"/>
      <c r="K43" s="46"/>
    </row>
    <row r="44" spans="2:11" ht="14.25" thickBot="1" thickTop="1">
      <c r="B44" s="18" t="str">
        <f>IF(C9&gt;C7,B7,IF(C7=C9,"Loser 8/9",B9))</f>
        <v>David Schwartz</v>
      </c>
      <c r="C44" s="25">
        <v>201</v>
      </c>
      <c r="F44" s="11"/>
      <c r="G44" s="33"/>
      <c r="H44" s="13"/>
      <c r="I44" s="36"/>
      <c r="J44" s="13"/>
      <c r="K44" s="47"/>
    </row>
    <row r="45" spans="6:11" ht="14.25" thickBot="1" thickTop="1">
      <c r="F45" s="9" t="s">
        <v>22</v>
      </c>
      <c r="G45" s="32"/>
      <c r="H45" s="20" t="str">
        <f>IF(G42&gt;G48,F42,IF(G42=G48," ",F48))</f>
        <v>Geoff Biegler</v>
      </c>
      <c r="I45" s="25">
        <v>1</v>
      </c>
      <c r="J45" s="13"/>
      <c r="K45" s="47"/>
    </row>
    <row r="46" spans="6:11" ht="13.5" thickTop="1">
      <c r="F46" s="11"/>
      <c r="G46" s="33"/>
      <c r="J46" s="13"/>
      <c r="K46" s="47"/>
    </row>
    <row r="47" spans="4:11" ht="13.5" thickBot="1">
      <c r="D47" s="21" t="str">
        <f>IF(E24&gt;E20,D20,IF(E20=E24,"Loser # 11",D24))</f>
        <v>Bill Woodford</v>
      </c>
      <c r="E47" s="30">
        <v>243</v>
      </c>
      <c r="F47" s="11"/>
      <c r="G47" s="33"/>
      <c r="J47" s="13"/>
      <c r="K47" s="47"/>
    </row>
    <row r="48" spans="2:13" ht="14.25" thickBot="1" thickTop="1">
      <c r="B48" s="18" t="str">
        <f>IF(C13&gt;C11,B11,IF(C11=C13,"Loser 4/13",B13))</f>
        <v>Geoff Biegler</v>
      </c>
      <c r="C48" s="23">
        <v>279</v>
      </c>
      <c r="D48" s="7" t="s">
        <v>23</v>
      </c>
      <c r="E48" s="24"/>
      <c r="F48" s="20" t="str">
        <f>IF(E47&gt;E49,D47,IF(E47=E49," ",D49))</f>
        <v>Geoff Biegler</v>
      </c>
      <c r="G48" s="34">
        <v>258</v>
      </c>
      <c r="J48" s="9" t="s">
        <v>24</v>
      </c>
      <c r="K48" s="48"/>
      <c r="L48" s="20" t="str">
        <f>IF(K42&gt;K53,J42,IF(K42=K53," ",J53))</f>
        <v>Geoff Biegler</v>
      </c>
      <c r="M48" s="23">
        <v>227</v>
      </c>
    </row>
    <row r="49" spans="2:13" ht="14.25" thickBot="1" thickTop="1">
      <c r="B49" s="7" t="s">
        <v>25</v>
      </c>
      <c r="C49" s="24"/>
      <c r="D49" s="20" t="str">
        <f>IF(C48&gt;C50,B48,IF(C48=C50," ",B50))</f>
        <v>Geoff Biegler</v>
      </c>
      <c r="E49" s="25">
        <v>278</v>
      </c>
      <c r="F49" s="6"/>
      <c r="G49" s="29"/>
      <c r="J49" s="13"/>
      <c r="K49" s="47"/>
      <c r="L49" s="12"/>
      <c r="M49" s="35"/>
    </row>
    <row r="50" spans="2:13" ht="14.25" thickBot="1" thickTop="1">
      <c r="B50" s="18" t="str">
        <f>IF(C17&gt;C15,B15,IF(C15=C17,"Loser 5/12",B17))</f>
        <v>Chockalingam</v>
      </c>
      <c r="C50" s="25">
        <v>247</v>
      </c>
      <c r="F50" s="6"/>
      <c r="G50" s="29"/>
      <c r="J50" s="13"/>
      <c r="K50" s="47"/>
      <c r="L50" s="13"/>
      <c r="M50" s="36"/>
    </row>
    <row r="51" spans="6:13" ht="14.25" thickBot="1" thickTop="1">
      <c r="F51" s="6"/>
      <c r="G51" s="29"/>
      <c r="H51" s="21" t="str">
        <f>IF(G30&gt;G22,F22,IF(G22=G30,"Loser # 22",F30))</f>
        <v>John Adkisson</v>
      </c>
      <c r="I51" s="27">
        <v>269</v>
      </c>
      <c r="J51" s="13"/>
      <c r="K51" s="47"/>
      <c r="L51" s="13"/>
      <c r="M51" s="36"/>
    </row>
    <row r="52" spans="4:13" ht="14.25" thickBot="1" thickTop="1">
      <c r="D52" s="21" t="str">
        <f>IF(E16&gt;E12,D12,IF(E12=E16,"Loser # 10",D16))</f>
        <v>Hyrum Hunt</v>
      </c>
      <c r="E52" s="30">
        <v>1</v>
      </c>
      <c r="F52" s="6"/>
      <c r="G52" s="29"/>
      <c r="H52" s="12"/>
      <c r="I52" s="35"/>
      <c r="J52" s="13"/>
      <c r="K52" s="47"/>
      <c r="L52" s="13"/>
      <c r="M52" s="36"/>
    </row>
    <row r="53" spans="2:14" ht="14.25" thickBot="1" thickTop="1">
      <c r="B53" s="19" t="str">
        <f>IF(C21&gt;C19,B19,IF(C19=C21,"Loser 3/14",B21))</f>
        <v>Jason Pass</v>
      </c>
      <c r="C53" s="23">
        <v>1</v>
      </c>
      <c r="D53" s="7" t="s">
        <v>26</v>
      </c>
      <c r="E53" s="24"/>
      <c r="F53" s="21" t="str">
        <f>IF(E52&gt;E54,D52,IF(E52=E54," ",D54))</f>
        <v>Hyrum Hunt</v>
      </c>
      <c r="G53" s="30">
        <v>0</v>
      </c>
      <c r="H53" s="13"/>
      <c r="I53" s="32"/>
      <c r="J53" s="20" t="str">
        <f>IF(I51&gt;I56,H51,IF(I51=I56," ",H56))</f>
        <v>John Adkisson</v>
      </c>
      <c r="K53" s="25">
        <v>0</v>
      </c>
      <c r="L53" s="9" t="s">
        <v>27</v>
      </c>
      <c r="M53" s="32"/>
      <c r="N53" s="20" t="str">
        <f>IF(M48&gt;M58,L48,IF(M48=M58," ",L58))</f>
        <v>J. Rittenhouse</v>
      </c>
    </row>
    <row r="54" spans="2:14" ht="14.25" thickBot="1" thickTop="1">
      <c r="B54" s="7" t="s">
        <v>28</v>
      </c>
      <c r="C54" s="24"/>
      <c r="D54" s="20" t="str">
        <f>IF(C53&gt;C55,B53,IF(C53=C55," ",B55))</f>
        <v>Jason Pass</v>
      </c>
      <c r="E54" s="25">
        <v>0</v>
      </c>
      <c r="F54" s="8"/>
      <c r="G54" s="31"/>
      <c r="H54" s="9" t="s">
        <v>29</v>
      </c>
      <c r="I54" s="36"/>
      <c r="K54" s="45"/>
      <c r="L54" s="13"/>
      <c r="M54" s="36"/>
      <c r="N54" s="16"/>
    </row>
    <row r="55" spans="2:13" ht="14.25" thickBot="1" thickTop="1">
      <c r="B55" s="18" t="str">
        <f>IF(C25&gt;C23,B23,IF(C23=C25,"Loser 6/11",B25))</f>
        <v>Bill Stansifer</v>
      </c>
      <c r="C55" s="25">
        <v>0</v>
      </c>
      <c r="F55" s="11"/>
      <c r="G55" s="33"/>
      <c r="H55" s="13"/>
      <c r="I55" s="36"/>
      <c r="K55" s="45"/>
      <c r="L55" s="13"/>
      <c r="M55" s="36"/>
    </row>
    <row r="56" spans="6:13" ht="14.25" thickBot="1" thickTop="1">
      <c r="F56" s="9" t="s">
        <v>30</v>
      </c>
      <c r="G56" s="32"/>
      <c r="H56" s="20" t="str">
        <f>IF(G53&gt;G59,F53,IF(G53=G59," ",F59))</f>
        <v>Dan Grimsrud</v>
      </c>
      <c r="I56" s="25">
        <v>260</v>
      </c>
      <c r="L56" s="13"/>
      <c r="M56" s="36"/>
    </row>
    <row r="57" spans="6:13" ht="13.5" thickTop="1">
      <c r="F57" s="11"/>
      <c r="G57" s="33"/>
      <c r="L57" s="13"/>
      <c r="M57" s="36"/>
    </row>
    <row r="58" spans="4:13" ht="13.5" thickBot="1">
      <c r="D58" s="21" t="str">
        <f>IF(E8&gt;E4,D4,IF(E4=E8,"Loser # 9",D8))</f>
        <v>Dan Grimsrud</v>
      </c>
      <c r="E58" s="30">
        <v>224</v>
      </c>
      <c r="F58" s="11"/>
      <c r="G58" s="33"/>
      <c r="L58" s="20" t="str">
        <f>IF(I26&gt;I10,H10,IF(I10=I26,"Loser # 27",H26))</f>
        <v>J. Rittenhouse</v>
      </c>
      <c r="M58" s="25">
        <v>256</v>
      </c>
    </row>
    <row r="59" spans="2:7" ht="14.25" thickBot="1" thickTop="1">
      <c r="B59" s="19" t="str">
        <f>IF(C29&gt;C27,B27,IF(C27=C29,"Loser 7/10",B29))</f>
        <v>Rob Barton</v>
      </c>
      <c r="C59" s="23">
        <v>0</v>
      </c>
      <c r="D59" s="7" t="s">
        <v>31</v>
      </c>
      <c r="E59" s="24"/>
      <c r="F59" s="20" t="str">
        <f>IF(E58&gt;E60,D58,IF(E58=E60," ",D60))</f>
        <v>Dan Grimsrud</v>
      </c>
      <c r="G59" s="34">
        <v>1</v>
      </c>
    </row>
    <row r="60" spans="2:12" ht="14.25" thickBot="1" thickTop="1">
      <c r="B60" s="7" t="s">
        <v>32</v>
      </c>
      <c r="C60" s="24"/>
      <c r="D60" s="20" t="str">
        <f>IF(C59&gt;C61,B59,IF(C59=C61," ",B61))</f>
        <v>Ray Berdie</v>
      </c>
      <c r="E60" s="25">
        <v>182</v>
      </c>
      <c r="F60" s="6"/>
      <c r="G60" s="29"/>
      <c r="L60" s="4" t="s">
        <v>33</v>
      </c>
    </row>
    <row r="61" spans="2:3" ht="14.25" thickBot="1" thickTop="1">
      <c r="B61" s="18" t="str">
        <f>IF(C33&gt;C31,B31,IF(C31=C33,"Loser 2/15",B33))</f>
        <v>Ray Berdie</v>
      </c>
      <c r="C61" s="25">
        <v>1</v>
      </c>
    </row>
    <row r="62" ht="13.5" thickTop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workbookViewId="0" topLeftCell="A1">
      <selection activeCell="B3" sqref="B3"/>
    </sheetView>
  </sheetViews>
  <sheetFormatPr defaultColWidth="9.140625" defaultRowHeight="12.75"/>
  <cols>
    <col min="1" max="1" width="4.7109375" style="3" customWidth="1"/>
    <col min="2" max="2" width="12.7109375" style="4" customWidth="1"/>
    <col min="3" max="3" width="5.7109375" style="22" customWidth="1"/>
    <col min="4" max="4" width="12.7109375" style="6" customWidth="1"/>
    <col min="5" max="5" width="5.7109375" style="29" customWidth="1"/>
    <col min="6" max="6" width="12.7109375" style="4" customWidth="1"/>
    <col min="7" max="7" width="5.7109375" style="22" customWidth="1"/>
    <col min="8" max="8" width="12.7109375" style="4" customWidth="1"/>
    <col min="9" max="9" width="5.7109375" style="22" customWidth="1"/>
    <col min="10" max="10" width="12.7109375" style="4" customWidth="1"/>
    <col min="11" max="11" width="5.7109375" style="5" customWidth="1"/>
    <col min="12" max="12" width="12.7109375" style="4" customWidth="1"/>
    <col min="13" max="13" width="5.7109375" style="22" customWidth="1"/>
    <col min="14" max="14" width="12.7109375" style="4" customWidth="1"/>
    <col min="15" max="16384" width="9.140625" style="4" customWidth="1"/>
  </cols>
  <sheetData>
    <row r="1" spans="2:16" s="1" customFormat="1" ht="12.75">
      <c r="B1" s="39" t="s">
        <v>77</v>
      </c>
      <c r="C1" s="40"/>
      <c r="D1" s="39" t="s">
        <v>76</v>
      </c>
      <c r="E1" s="40"/>
      <c r="F1" s="39" t="s">
        <v>75</v>
      </c>
      <c r="G1" s="40"/>
      <c r="H1" s="39" t="s">
        <v>74</v>
      </c>
      <c r="I1" s="40"/>
      <c r="J1" s="2"/>
      <c r="K1" s="41"/>
      <c r="L1" s="39" t="s">
        <v>78</v>
      </c>
      <c r="M1" s="40"/>
      <c r="N1" s="2"/>
      <c r="O1" s="42"/>
      <c r="P1" s="43"/>
    </row>
    <row r="2" spans="12:13" ht="12.75">
      <c r="L2" s="39" t="s">
        <v>79</v>
      </c>
      <c r="M2" s="5" t="s">
        <v>0</v>
      </c>
    </row>
    <row r="3" spans="1:3" ht="13.5" thickBot="1">
      <c r="A3" s="3">
        <v>1</v>
      </c>
      <c r="B3" s="18" t="s">
        <v>39</v>
      </c>
      <c r="C3" s="23">
        <v>320</v>
      </c>
    </row>
    <row r="4" spans="2:5" ht="14.25" thickBot="1" thickTop="1">
      <c r="B4" s="7" t="s">
        <v>1</v>
      </c>
      <c r="C4" s="24"/>
      <c r="D4" s="21" t="str">
        <f>IF(C3&gt;C5,B3,IF(C3=C5," ",B5))</f>
        <v>J. Rittenhouse</v>
      </c>
      <c r="E4" s="30">
        <v>231.5</v>
      </c>
    </row>
    <row r="5" spans="1:5" ht="14.25" thickBot="1" thickTop="1">
      <c r="A5" s="3">
        <v>16</v>
      </c>
      <c r="B5" s="18" t="s">
        <v>68</v>
      </c>
      <c r="C5" s="25">
        <v>162.5</v>
      </c>
      <c r="D5" s="8"/>
      <c r="E5" s="31"/>
    </row>
    <row r="6" spans="4:14" ht="14.25" thickBot="1" thickTop="1">
      <c r="D6" s="9" t="s">
        <v>2</v>
      </c>
      <c r="E6" s="32"/>
      <c r="F6" s="21" t="str">
        <f>IF(E4&gt;E8,D4,IF(E4=E8," ",D8))</f>
        <v>Tom Waldusky</v>
      </c>
      <c r="G6" s="30">
        <v>183</v>
      </c>
      <c r="L6" s="3"/>
      <c r="N6" s="10"/>
    </row>
    <row r="7" spans="1:14" ht="14.25" thickBot="1" thickTop="1">
      <c r="A7" s="3">
        <v>8</v>
      </c>
      <c r="B7" s="19" t="s">
        <v>42</v>
      </c>
      <c r="C7" s="23">
        <v>234</v>
      </c>
      <c r="D7" s="49"/>
      <c r="E7" s="33"/>
      <c r="F7" s="12"/>
      <c r="G7" s="35"/>
      <c r="L7" s="3"/>
      <c r="N7" s="10"/>
    </row>
    <row r="8" spans="2:14" ht="14.25" thickBot="1" thickTop="1">
      <c r="B8" s="7" t="s">
        <v>3</v>
      </c>
      <c r="C8" s="24"/>
      <c r="D8" s="20" t="str">
        <f>IF(C7&gt;C9,B7,IF(C7=C9," ",B9))</f>
        <v>Tom Waldusky</v>
      </c>
      <c r="E8" s="34">
        <v>265</v>
      </c>
      <c r="F8" s="13"/>
      <c r="G8" s="36"/>
      <c r="L8" s="3"/>
      <c r="N8" s="10"/>
    </row>
    <row r="9" spans="1:7" ht="14.25" thickBot="1" thickTop="1">
      <c r="A9" s="3">
        <v>9</v>
      </c>
      <c r="B9" s="18" t="s">
        <v>73</v>
      </c>
      <c r="C9" s="25">
        <v>233.5</v>
      </c>
      <c r="F9" s="13"/>
      <c r="G9" s="36"/>
    </row>
    <row r="10" spans="6:9" ht="14.25" thickBot="1" thickTop="1">
      <c r="F10" s="9" t="s">
        <v>4</v>
      </c>
      <c r="G10" s="32"/>
      <c r="H10" s="21" t="str">
        <f>IF(G6&gt;G14,F6,IF(G6=G14," ",F14))</f>
        <v>Rob Barton</v>
      </c>
      <c r="I10" s="30">
        <v>206.5</v>
      </c>
    </row>
    <row r="11" spans="1:9" ht="14.25" thickBot="1" thickTop="1">
      <c r="A11" s="3">
        <v>4</v>
      </c>
      <c r="B11" s="19" t="s">
        <v>38</v>
      </c>
      <c r="C11" s="23">
        <v>229</v>
      </c>
      <c r="F11" s="13"/>
      <c r="G11" s="36"/>
      <c r="H11" s="12"/>
      <c r="I11" s="35"/>
    </row>
    <row r="12" spans="2:9" ht="14.25" thickBot="1" thickTop="1">
      <c r="B12" s="7" t="s">
        <v>5</v>
      </c>
      <c r="C12" s="24"/>
      <c r="D12" s="21" t="str">
        <f>IF(C11&gt;C13,B11,IF(C11=C13," ",B13))</f>
        <v>Rob Barton</v>
      </c>
      <c r="E12" s="30">
        <v>262</v>
      </c>
      <c r="F12" s="13"/>
      <c r="G12" s="36"/>
      <c r="H12" s="13"/>
      <c r="I12" s="36"/>
    </row>
    <row r="13" spans="1:9" ht="14.25" thickBot="1" thickTop="1">
      <c r="A13" s="3">
        <v>13</v>
      </c>
      <c r="B13" s="18" t="s">
        <v>72</v>
      </c>
      <c r="C13" s="25">
        <v>223.5</v>
      </c>
      <c r="D13" s="8"/>
      <c r="E13" s="31"/>
      <c r="F13" s="13"/>
      <c r="G13" s="36"/>
      <c r="H13" s="13"/>
      <c r="I13" s="36"/>
    </row>
    <row r="14" spans="4:9" ht="14.25" thickBot="1" thickTop="1">
      <c r="D14" s="9" t="s">
        <v>6</v>
      </c>
      <c r="E14" s="32"/>
      <c r="F14" s="20" t="str">
        <f>IF(E12&gt;E16,D12,IF(E12=E16," ",D16))</f>
        <v>Rob Barton</v>
      </c>
      <c r="G14" s="34">
        <v>236.5</v>
      </c>
      <c r="H14" s="13"/>
      <c r="I14" s="36"/>
    </row>
    <row r="15" spans="1:9" ht="14.25" thickBot="1" thickTop="1">
      <c r="A15" s="3">
        <v>5</v>
      </c>
      <c r="B15" s="19" t="s">
        <v>37</v>
      </c>
      <c r="C15" s="23">
        <v>255</v>
      </c>
      <c r="D15" s="11"/>
      <c r="E15" s="33"/>
      <c r="H15" s="13"/>
      <c r="I15" s="36"/>
    </row>
    <row r="16" spans="2:9" ht="14.25" thickBot="1" thickTop="1">
      <c r="B16" s="7" t="s">
        <v>7</v>
      </c>
      <c r="C16" s="24"/>
      <c r="D16" s="20" t="str">
        <f>IF(C15&gt;C17,B15,IF(C15=C17," ",B17))</f>
        <v>Joel Griswold</v>
      </c>
      <c r="E16" s="34">
        <v>190.5</v>
      </c>
      <c r="H16" s="13"/>
      <c r="I16" s="36"/>
    </row>
    <row r="17" spans="1:9" ht="14.25" thickBot="1" thickTop="1">
      <c r="A17" s="3">
        <v>12</v>
      </c>
      <c r="B17" s="18" t="s">
        <v>43</v>
      </c>
      <c r="C17" s="25">
        <v>147</v>
      </c>
      <c r="H17" s="13"/>
      <c r="I17" s="36"/>
    </row>
    <row r="18" spans="8:13" ht="14.25" thickBot="1" thickTop="1">
      <c r="H18" s="9" t="s">
        <v>8</v>
      </c>
      <c r="I18" s="32"/>
      <c r="L18" s="20" t="str">
        <f>IF(I10&gt;I26,H10,IF(I10=I26," ",H26))</f>
        <v>Bill Woodford</v>
      </c>
      <c r="M18" s="37">
        <v>216</v>
      </c>
    </row>
    <row r="19" spans="1:13" ht="14.25" thickBot="1" thickTop="1">
      <c r="A19" s="3">
        <v>3</v>
      </c>
      <c r="B19" s="19" t="s">
        <v>40</v>
      </c>
      <c r="C19" s="23">
        <v>208</v>
      </c>
      <c r="H19" s="9"/>
      <c r="I19" s="32"/>
      <c r="J19" s="14"/>
      <c r="K19" s="15"/>
      <c r="L19" s="12"/>
      <c r="M19" s="35"/>
    </row>
    <row r="20" spans="2:14" ht="14.25" thickBot="1" thickTop="1">
      <c r="B20" s="7" t="s">
        <v>9</v>
      </c>
      <c r="C20" s="24"/>
      <c r="D20" s="21" t="str">
        <f>IF(C19&gt;C21,B19,IF(C19=C21," ",B21))</f>
        <v>Bill Woodford</v>
      </c>
      <c r="E20" s="30">
        <v>167</v>
      </c>
      <c r="H20" s="13"/>
      <c r="I20" s="36"/>
      <c r="L20" s="9" t="s">
        <v>10</v>
      </c>
      <c r="M20" s="32"/>
      <c r="N20" s="20" t="str">
        <f>IF(M18&gt;M22,L18,IF(M18=M22," ",L22))</f>
        <v>Bill Woodford</v>
      </c>
    </row>
    <row r="21" spans="1:14" ht="14.25" thickBot="1" thickTop="1">
      <c r="A21" s="3">
        <v>14</v>
      </c>
      <c r="B21" s="18" t="s">
        <v>96</v>
      </c>
      <c r="C21" s="25">
        <v>139.5</v>
      </c>
      <c r="D21" s="8"/>
      <c r="E21" s="31"/>
      <c r="H21" s="13"/>
      <c r="I21" s="36"/>
      <c r="L21" s="13"/>
      <c r="M21" s="36"/>
      <c r="N21" s="16"/>
    </row>
    <row r="22" spans="4:13" ht="14.25" thickBot="1" thickTop="1">
      <c r="D22" s="9" t="s">
        <v>11</v>
      </c>
      <c r="E22" s="32"/>
      <c r="F22" s="21" t="str">
        <f>IF(E20&gt;E24,D20,IF(E20=E24," ",D24))</f>
        <v>Bill Woodford</v>
      </c>
      <c r="G22" s="30">
        <v>1</v>
      </c>
      <c r="H22" s="13"/>
      <c r="I22" s="36"/>
      <c r="L22" s="20" t="str">
        <f>IF(N53&gt;=0,N53,"Winner # 29")</f>
        <v>Rob Barton</v>
      </c>
      <c r="M22" s="25">
        <v>161</v>
      </c>
    </row>
    <row r="23" spans="1:14" ht="14.25" thickBot="1" thickTop="1">
      <c r="A23" s="3">
        <v>6</v>
      </c>
      <c r="B23" s="19" t="s">
        <v>69</v>
      </c>
      <c r="C23" s="23">
        <v>215</v>
      </c>
      <c r="D23" s="11"/>
      <c r="E23" s="33"/>
      <c r="F23" s="12"/>
      <c r="G23" s="35"/>
      <c r="H23" s="13"/>
      <c r="I23" s="36"/>
      <c r="L23" s="13"/>
      <c r="M23" s="38"/>
      <c r="N23" s="13"/>
    </row>
    <row r="24" spans="2:14" ht="14.25" thickBot="1" thickTop="1">
      <c r="B24" s="7" t="s">
        <v>12</v>
      </c>
      <c r="C24" s="24"/>
      <c r="D24" s="20" t="str">
        <f>IF(C23&gt;C25,B23,IF(C23=C25," ",B25))</f>
        <v>Jeremy Pass</v>
      </c>
      <c r="E24" s="34">
        <v>166</v>
      </c>
      <c r="F24" s="13"/>
      <c r="G24" s="36"/>
      <c r="H24" s="13"/>
      <c r="I24" s="36"/>
      <c r="L24" s="13" t="s">
        <v>13</v>
      </c>
      <c r="M24" s="38"/>
      <c r="N24" s="13"/>
    </row>
    <row r="25" spans="1:14" ht="14.25" thickBot="1" thickTop="1">
      <c r="A25" s="3">
        <v>11</v>
      </c>
      <c r="B25" s="18" t="s">
        <v>70</v>
      </c>
      <c r="C25" s="25">
        <v>207.5</v>
      </c>
      <c r="F25" s="13"/>
      <c r="G25" s="36"/>
      <c r="H25" s="13"/>
      <c r="I25" s="36"/>
      <c r="L25" s="13"/>
      <c r="M25" s="38"/>
      <c r="N25" s="13"/>
    </row>
    <row r="26" spans="6:9" ht="14.25" thickBot="1" thickTop="1">
      <c r="F26" s="9" t="s">
        <v>14</v>
      </c>
      <c r="G26" s="32"/>
      <c r="H26" s="20" t="str">
        <f>IF(G22&gt;G30,F22,IF(G22=G30," ",F30))</f>
        <v>Bill Woodford</v>
      </c>
      <c r="I26" s="34">
        <v>265.5</v>
      </c>
    </row>
    <row r="27" spans="1:13" ht="14.25" thickBot="1" thickTop="1">
      <c r="A27" s="3">
        <v>7</v>
      </c>
      <c r="B27" s="19" t="s">
        <v>49</v>
      </c>
      <c r="C27" s="23">
        <v>138.5</v>
      </c>
      <c r="F27" s="13"/>
      <c r="G27" s="36"/>
      <c r="L27" s="20" t="str">
        <f>IF(M18&lt;M22,L18,"N/A")</f>
        <v>N/A</v>
      </c>
      <c r="M27" s="37"/>
    </row>
    <row r="28" spans="2:13" ht="14.25" thickBot="1" thickTop="1">
      <c r="B28" s="7" t="s">
        <v>15</v>
      </c>
      <c r="C28" s="24"/>
      <c r="D28" s="21" t="str">
        <f>IF(C27&gt;C29,B27,IF(C27=C29," ",B29))</f>
        <v>Dave Cadmus</v>
      </c>
      <c r="E28" s="30">
        <v>222</v>
      </c>
      <c r="F28" s="13"/>
      <c r="G28" s="36"/>
      <c r="L28" s="12"/>
      <c r="M28" s="35"/>
    </row>
    <row r="29" spans="1:14" ht="14.25" thickBot="1" thickTop="1">
      <c r="A29" s="3">
        <v>10</v>
      </c>
      <c r="B29" s="18" t="s">
        <v>71</v>
      </c>
      <c r="C29" s="25">
        <v>245</v>
      </c>
      <c r="D29" s="8"/>
      <c r="E29" s="31"/>
      <c r="F29" s="13"/>
      <c r="G29" s="36"/>
      <c r="L29" s="9" t="s">
        <v>16</v>
      </c>
      <c r="M29" s="32"/>
      <c r="N29" s="20" t="str">
        <f>IF(M27&gt;M31,L27,IF(M27=M31," ",L31))</f>
        <v> </v>
      </c>
    </row>
    <row r="30" spans="4:14" ht="14.25" thickBot="1" thickTop="1">
      <c r="D30" s="9" t="s">
        <v>17</v>
      </c>
      <c r="E30" s="32"/>
      <c r="F30" s="20" t="str">
        <f>IF(E28&gt;E32,D28,IF(E28=E32," ",D32))</f>
        <v>John Adkisson</v>
      </c>
      <c r="G30" s="34">
        <v>0</v>
      </c>
      <c r="L30" s="50"/>
      <c r="M30" s="36"/>
      <c r="N30" s="16"/>
    </row>
    <row r="31" spans="1:13" ht="14.25" thickBot="1" thickTop="1">
      <c r="A31" s="3">
        <v>2</v>
      </c>
      <c r="B31" s="19" t="s">
        <v>35</v>
      </c>
      <c r="C31" s="23">
        <v>248</v>
      </c>
      <c r="D31" s="11"/>
      <c r="E31" s="33"/>
      <c r="L31" s="20" t="str">
        <f>IF(M22&gt;M18,L22,"N/A")</f>
        <v>N/A</v>
      </c>
      <c r="M31" s="25"/>
    </row>
    <row r="32" spans="2:14" ht="14.25" thickBot="1" thickTop="1">
      <c r="B32" s="7" t="s">
        <v>18</v>
      </c>
      <c r="C32" s="24"/>
      <c r="D32" s="20" t="str">
        <f>IF(C31&gt;C33,B31,IF(C31=C33," ",B33))</f>
        <v>John Adkisson</v>
      </c>
      <c r="E32" s="34">
        <v>233.5</v>
      </c>
      <c r="L32" s="13"/>
      <c r="M32" s="38"/>
      <c r="N32" s="13"/>
    </row>
    <row r="33" spans="1:3" ht="14.25" thickBot="1" thickTop="1">
      <c r="A33" s="3">
        <v>15</v>
      </c>
      <c r="B33" s="18" t="s">
        <v>48</v>
      </c>
      <c r="C33" s="25">
        <v>172</v>
      </c>
    </row>
    <row r="34" ht="13.5" thickTop="1"/>
    <row r="37" spans="2:14" s="1" customFormat="1" ht="12.75">
      <c r="B37" s="39" t="s">
        <v>76</v>
      </c>
      <c r="C37" s="40"/>
      <c r="D37" s="39" t="s">
        <v>82</v>
      </c>
      <c r="E37" s="40"/>
      <c r="F37" s="39" t="s">
        <v>75</v>
      </c>
      <c r="G37" s="40"/>
      <c r="H37" s="39" t="s">
        <v>81</v>
      </c>
      <c r="I37" s="40"/>
      <c r="J37" s="39" t="s">
        <v>74</v>
      </c>
      <c r="K37" s="40"/>
      <c r="L37" s="39" t="s">
        <v>80</v>
      </c>
      <c r="M37" s="40"/>
      <c r="N37" s="2"/>
    </row>
    <row r="38" spans="2:13" s="3" customFormat="1" ht="12.75">
      <c r="B38" s="17"/>
      <c r="C38" s="26"/>
      <c r="D38" s="17"/>
      <c r="E38" s="26"/>
      <c r="G38" s="30"/>
      <c r="I38" s="30"/>
      <c r="K38" s="44"/>
      <c r="M38" s="30"/>
    </row>
    <row r="39" spans="2:13" s="3" customFormat="1" ht="12.75">
      <c r="B39" s="17"/>
      <c r="C39" s="26"/>
      <c r="D39" s="17"/>
      <c r="E39" s="26"/>
      <c r="G39" s="30"/>
      <c r="I39" s="30"/>
      <c r="K39" s="44"/>
      <c r="M39" s="30"/>
    </row>
    <row r="40" spans="8:11" ht="13.5" thickBot="1">
      <c r="H40" s="21" t="str">
        <f>IF(G14&gt;G6,F6,IF(G6=G14,"Loser # 21",F14))</f>
        <v>Tom Waldusky</v>
      </c>
      <c r="I40" s="27">
        <v>249.5</v>
      </c>
      <c r="K40" s="45"/>
    </row>
    <row r="41" spans="4:11" ht="14.25" thickBot="1" thickTop="1">
      <c r="D41" s="21" t="str">
        <f>IF(E32&gt;E28,D28,IF(E28=E32,"Loser # 12",D32))</f>
        <v>Dave Cadmus</v>
      </c>
      <c r="E41" s="30">
        <v>245.5</v>
      </c>
      <c r="H41" s="12"/>
      <c r="I41" s="35"/>
      <c r="K41" s="45"/>
    </row>
    <row r="42" spans="2:11" ht="14.25" thickBot="1" thickTop="1">
      <c r="B42" s="28" t="str">
        <f>IF(C5&gt;C3,B3,IF(C3=C5,"Loser 1/16",B5))</f>
        <v>Jason Pass</v>
      </c>
      <c r="C42" s="27">
        <v>209.5</v>
      </c>
      <c r="D42" s="7" t="s">
        <v>19</v>
      </c>
      <c r="E42" s="24"/>
      <c r="F42" s="21" t="str">
        <f>IF(E41&gt;E43,D41,IF(E41=E43," ",D43))</f>
        <v>Dave Cadmus</v>
      </c>
      <c r="G42" s="30">
        <v>241.5</v>
      </c>
      <c r="I42" s="32"/>
      <c r="J42" s="21" t="str">
        <f>IF(I40&gt;I45,H40,IF(I40=I45," ",H45))</f>
        <v>Tom Waldusky</v>
      </c>
      <c r="K42" s="27">
        <v>222</v>
      </c>
    </row>
    <row r="43" spans="2:11" ht="14.25" thickBot="1" thickTop="1">
      <c r="B43" s="7" t="s">
        <v>20</v>
      </c>
      <c r="C43" s="24"/>
      <c r="D43" s="20" t="str">
        <f>IF(C42&gt;C44,B42,IF(C42=C44," ",B44))</f>
        <v>Mike Fernald</v>
      </c>
      <c r="E43" s="25">
        <v>235.5</v>
      </c>
      <c r="F43" s="8"/>
      <c r="G43" s="31"/>
      <c r="H43" s="9" t="s">
        <v>21</v>
      </c>
      <c r="I43" s="36"/>
      <c r="J43" s="12"/>
      <c r="K43" s="46"/>
    </row>
    <row r="44" spans="2:11" ht="14.25" thickBot="1" thickTop="1">
      <c r="B44" s="18" t="str">
        <f>IF(C9&gt;C7,B7,IF(C7=C9,"Loser 8/9",B9))</f>
        <v>Mike Fernald</v>
      </c>
      <c r="C44" s="25">
        <v>216</v>
      </c>
      <c r="F44" s="11"/>
      <c r="G44" s="33"/>
      <c r="H44" s="13"/>
      <c r="I44" s="36"/>
      <c r="J44" s="13"/>
      <c r="K44" s="47"/>
    </row>
    <row r="45" spans="6:11" ht="14.25" thickBot="1" thickTop="1">
      <c r="F45" s="9" t="s">
        <v>22</v>
      </c>
      <c r="G45" s="32"/>
      <c r="H45" s="20" t="str">
        <f>IF(G42&gt;G48,F42,IF(G42=G48," ",F48))</f>
        <v>Dave Cadmus</v>
      </c>
      <c r="I45" s="25">
        <v>244</v>
      </c>
      <c r="J45" s="13"/>
      <c r="K45" s="47"/>
    </row>
    <row r="46" spans="6:11" ht="13.5" thickTop="1">
      <c r="F46" s="11"/>
      <c r="G46" s="33"/>
      <c r="J46" s="13"/>
      <c r="K46" s="47"/>
    </row>
    <row r="47" spans="4:11" ht="13.5" thickBot="1">
      <c r="D47" s="21" t="str">
        <f>IF(E24&gt;E20,D20,IF(E20=E24,"Loser # 11",D24))</f>
        <v>Jeremy Pass</v>
      </c>
      <c r="E47" s="30">
        <v>227.5</v>
      </c>
      <c r="F47" s="11"/>
      <c r="G47" s="33"/>
      <c r="J47" s="13"/>
      <c r="K47" s="47"/>
    </row>
    <row r="48" spans="2:13" ht="14.25" thickBot="1" thickTop="1">
      <c r="B48" s="18" t="str">
        <f>IF(C13&gt;C11,B11,IF(C11=C13,"Loser 4/13",B13))</f>
        <v>Ben Woodford</v>
      </c>
      <c r="C48" s="23">
        <v>206.5</v>
      </c>
      <c r="D48" s="7" t="s">
        <v>23</v>
      </c>
      <c r="E48" s="24"/>
      <c r="F48" s="20" t="str">
        <f>IF(E47&gt;E49,D47,IF(E47=E49," ",D49))</f>
        <v>Ben Woodford</v>
      </c>
      <c r="G48" s="34">
        <v>228</v>
      </c>
      <c r="J48" s="9" t="s">
        <v>24</v>
      </c>
      <c r="K48" s="48"/>
      <c r="L48" s="20" t="str">
        <f>IF(K42&gt;K53,J42,IF(K42=K53," ",J53))</f>
        <v>Joel Griswold</v>
      </c>
      <c r="M48" s="23">
        <v>227</v>
      </c>
    </row>
    <row r="49" spans="2:13" ht="14.25" thickBot="1" thickTop="1">
      <c r="B49" s="7" t="s">
        <v>25</v>
      </c>
      <c r="C49" s="24"/>
      <c r="D49" s="20" t="str">
        <f>IF(C48&gt;C50,B48,IF(C48=C50," ",B50))</f>
        <v>Ben Woodford</v>
      </c>
      <c r="E49" s="25">
        <v>233</v>
      </c>
      <c r="F49" s="6"/>
      <c r="G49" s="29"/>
      <c r="J49" s="13"/>
      <c r="K49" s="47"/>
      <c r="L49" s="12"/>
      <c r="M49" s="35"/>
    </row>
    <row r="50" spans="2:13" ht="14.25" thickBot="1" thickTop="1">
      <c r="B50" s="18" t="str">
        <f>IF(C17&gt;C15,B15,IF(C15=C17,"Loser 5/12",B17))</f>
        <v>Paul Koziol</v>
      </c>
      <c r="C50" s="25">
        <v>187.5</v>
      </c>
      <c r="F50" s="6"/>
      <c r="G50" s="29"/>
      <c r="J50" s="13"/>
      <c r="K50" s="47"/>
      <c r="L50" s="13"/>
      <c r="M50" s="36"/>
    </row>
    <row r="51" spans="6:13" ht="14.25" thickBot="1" thickTop="1">
      <c r="F51" s="6"/>
      <c r="G51" s="29"/>
      <c r="H51" s="21" t="str">
        <f>IF(G30&gt;G22,F22,IF(G22=G30,"Loser # 22",F30))</f>
        <v>John Adkisson</v>
      </c>
      <c r="I51" s="27">
        <v>0</v>
      </c>
      <c r="J51" s="13"/>
      <c r="K51" s="47"/>
      <c r="L51" s="13"/>
      <c r="M51" s="36"/>
    </row>
    <row r="52" spans="4:13" ht="14.25" thickBot="1" thickTop="1">
      <c r="D52" s="21" t="str">
        <f>IF(E16&gt;E12,D12,IF(E12=E16,"Loser # 10",D16))</f>
        <v>Joel Griswold</v>
      </c>
      <c r="E52" s="30">
        <v>267</v>
      </c>
      <c r="F52" s="6"/>
      <c r="G52" s="29"/>
      <c r="H52" s="12"/>
      <c r="I52" s="35"/>
      <c r="J52" s="13"/>
      <c r="K52" s="47"/>
      <c r="L52" s="13"/>
      <c r="M52" s="36"/>
    </row>
    <row r="53" spans="2:14" ht="14.25" thickBot="1" thickTop="1">
      <c r="B53" s="19" t="str">
        <f>IF(C21&gt;C19,B19,IF(C19=C21,"Loser 3/14",B21))</f>
        <v>David Schwartz</v>
      </c>
      <c r="C53" s="23">
        <v>199.5</v>
      </c>
      <c r="D53" s="7" t="s">
        <v>26</v>
      </c>
      <c r="E53" s="24"/>
      <c r="F53" s="21" t="str">
        <f>IF(E52&gt;E54,D52,IF(E52=E54," ",D54))</f>
        <v>Joel Griswold</v>
      </c>
      <c r="G53" s="30">
        <v>263.5</v>
      </c>
      <c r="H53" s="13"/>
      <c r="I53" s="32"/>
      <c r="J53" s="20" t="str">
        <f>IF(I51&gt;I56,H51,IF(I51=I56," ",H56))</f>
        <v>Joel Griswold</v>
      </c>
      <c r="K53" s="25">
        <v>244.5</v>
      </c>
      <c r="L53" s="9" t="s">
        <v>27</v>
      </c>
      <c r="M53" s="32"/>
      <c r="N53" s="20" t="str">
        <f>IF(M48&gt;M58,L48,IF(M48=M58," ",L58))</f>
        <v>Rob Barton</v>
      </c>
    </row>
    <row r="54" spans="2:14" ht="14.25" thickBot="1" thickTop="1">
      <c r="B54" s="7" t="s">
        <v>28</v>
      </c>
      <c r="C54" s="24"/>
      <c r="D54" s="20" t="str">
        <f>IF(C53&gt;C55,B53,IF(C53=C55," ",B55))</f>
        <v>David Schwartz</v>
      </c>
      <c r="E54" s="25">
        <v>141.5</v>
      </c>
      <c r="F54" s="8"/>
      <c r="G54" s="31"/>
      <c r="H54" s="9" t="s">
        <v>29</v>
      </c>
      <c r="I54" s="36"/>
      <c r="K54" s="45"/>
      <c r="L54" s="13"/>
      <c r="M54" s="36"/>
      <c r="N54" s="16"/>
    </row>
    <row r="55" spans="2:13" ht="14.25" thickBot="1" thickTop="1">
      <c r="B55" s="18" t="str">
        <f>IF(C25&gt;C23,B23,IF(C23=C25,"Loser 6/11",B25))</f>
        <v>Ken Bellaire</v>
      </c>
      <c r="C55" s="25">
        <v>136</v>
      </c>
      <c r="F55" s="11"/>
      <c r="G55" s="33"/>
      <c r="H55" s="13"/>
      <c r="I55" s="36"/>
      <c r="K55" s="45"/>
      <c r="L55" s="13"/>
      <c r="M55" s="36"/>
    </row>
    <row r="56" spans="6:13" ht="14.25" thickBot="1" thickTop="1">
      <c r="F56" s="9" t="s">
        <v>30</v>
      </c>
      <c r="G56" s="32"/>
      <c r="H56" s="20" t="str">
        <f>IF(G53&gt;G59,F53,IF(G53=G59," ",F59))</f>
        <v>Joel Griswold</v>
      </c>
      <c r="I56" s="25">
        <v>1</v>
      </c>
      <c r="L56" s="13"/>
      <c r="M56" s="36"/>
    </row>
    <row r="57" spans="6:13" ht="13.5" thickTop="1">
      <c r="F57" s="11"/>
      <c r="G57" s="33"/>
      <c r="L57" s="13"/>
      <c r="M57" s="36"/>
    </row>
    <row r="58" spans="4:13" ht="13.5" thickBot="1">
      <c r="D58" s="21" t="str">
        <f>IF(E8&gt;E4,D4,IF(E4=E8,"Loser # 9",D8))</f>
        <v>J. Rittenhouse</v>
      </c>
      <c r="E58" s="30">
        <v>205.5</v>
      </c>
      <c r="F58" s="11"/>
      <c r="G58" s="33"/>
      <c r="L58" s="20" t="str">
        <f>IF(I26&gt;I10,H10,IF(I10=I26,"Loser # 27",H26))</f>
        <v>Rob Barton</v>
      </c>
      <c r="M58" s="25">
        <v>318.5</v>
      </c>
    </row>
    <row r="59" spans="2:7" ht="14.25" thickBot="1" thickTop="1">
      <c r="B59" s="19" t="str">
        <f>IF(C29&gt;C27,B27,IF(C27=C29,"Loser 7/10",B29))</f>
        <v>Ray Berdie</v>
      </c>
      <c r="C59" s="23">
        <v>0</v>
      </c>
      <c r="D59" s="7" t="s">
        <v>31</v>
      </c>
      <c r="E59" s="24"/>
      <c r="F59" s="20" t="str">
        <f>IF(E58&gt;E60,D58,IF(E58=E60," ",D60))</f>
        <v>J. Rittenhouse</v>
      </c>
      <c r="G59" s="34">
        <v>249.5</v>
      </c>
    </row>
    <row r="60" spans="2:12" ht="14.25" thickBot="1" thickTop="1">
      <c r="B60" s="7" t="s">
        <v>32</v>
      </c>
      <c r="C60" s="24"/>
      <c r="D60" s="20" t="str">
        <f>IF(C59&gt;C61,B59,IF(C59=C61," ",B61))</f>
        <v>Dan Grimsrud</v>
      </c>
      <c r="E60" s="25">
        <v>153.5</v>
      </c>
      <c r="F60" s="6"/>
      <c r="G60" s="29"/>
      <c r="L60" s="4" t="s">
        <v>33</v>
      </c>
    </row>
    <row r="61" spans="2:3" ht="14.25" thickBot="1" thickTop="1">
      <c r="B61" s="18" t="str">
        <f>IF(C33&gt;C31,B31,IF(C31=C33,"Loser 2/15",B33))</f>
        <v>Dan Grimsrud</v>
      </c>
      <c r="C61" s="25">
        <v>1</v>
      </c>
    </row>
    <row r="62" ht="13.5" thickTop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12.7109375" style="4" customWidth="1"/>
    <col min="3" max="3" width="5.7109375" style="22" customWidth="1"/>
    <col min="4" max="4" width="12.7109375" style="6" customWidth="1"/>
    <col min="5" max="5" width="5.7109375" style="29" customWidth="1"/>
    <col min="6" max="6" width="12.7109375" style="4" customWidth="1"/>
    <col min="7" max="7" width="5.7109375" style="22" customWidth="1"/>
    <col min="8" max="8" width="12.7109375" style="4" customWidth="1"/>
    <col min="9" max="9" width="5.7109375" style="22" customWidth="1"/>
    <col min="10" max="10" width="12.7109375" style="4" customWidth="1"/>
    <col min="11" max="11" width="5.7109375" style="5" customWidth="1"/>
    <col min="12" max="12" width="12.7109375" style="4" customWidth="1"/>
    <col min="13" max="13" width="5.7109375" style="22" customWidth="1"/>
    <col min="14" max="14" width="12.7109375" style="4" customWidth="1"/>
    <col min="15" max="16384" width="9.140625" style="4" customWidth="1"/>
  </cols>
  <sheetData>
    <row r="1" spans="2:16" s="1" customFormat="1" ht="12.75">
      <c r="B1" s="39" t="s">
        <v>59</v>
      </c>
      <c r="C1" s="40"/>
      <c r="D1" s="39" t="s">
        <v>60</v>
      </c>
      <c r="E1" s="40"/>
      <c r="F1" s="39" t="s">
        <v>62</v>
      </c>
      <c r="G1" s="40"/>
      <c r="H1" s="39" t="s">
        <v>64</v>
      </c>
      <c r="I1" s="40"/>
      <c r="J1" s="2"/>
      <c r="K1" s="41"/>
      <c r="L1" s="39" t="s">
        <v>66</v>
      </c>
      <c r="M1" s="40"/>
      <c r="N1" s="2"/>
      <c r="O1" s="42"/>
      <c r="P1" s="43"/>
    </row>
    <row r="2" spans="12:13" ht="12.75">
      <c r="L2" s="39" t="s">
        <v>67</v>
      </c>
      <c r="M2" s="5" t="s">
        <v>0</v>
      </c>
    </row>
    <row r="3" spans="1:3" ht="13.5" thickBot="1">
      <c r="A3" s="3">
        <v>1</v>
      </c>
      <c r="B3" s="18" t="s">
        <v>35</v>
      </c>
      <c r="C3" s="23">
        <v>284</v>
      </c>
    </row>
    <row r="4" spans="2:5" ht="14.25" thickBot="1" thickTop="1">
      <c r="B4" s="7" t="s">
        <v>1</v>
      </c>
      <c r="C4" s="24"/>
      <c r="D4" s="21" t="str">
        <f>IF(C3&gt;C5,B3,IF(C3=C5," ",B5))</f>
        <v>John Adkisson</v>
      </c>
      <c r="E4" s="30">
        <v>269</v>
      </c>
    </row>
    <row r="5" spans="1:5" ht="14.25" thickBot="1" thickTop="1">
      <c r="A5" s="3">
        <v>16</v>
      </c>
      <c r="B5" s="18" t="s">
        <v>48</v>
      </c>
      <c r="C5" s="25">
        <v>209</v>
      </c>
      <c r="D5" s="8"/>
      <c r="E5" s="31"/>
    </row>
    <row r="6" spans="4:14" ht="14.25" thickBot="1" thickTop="1">
      <c r="D6" s="9" t="s">
        <v>2</v>
      </c>
      <c r="E6" s="32"/>
      <c r="F6" s="21" t="str">
        <f>IF(E4&gt;E8,D4,IF(E4=E8," ",D8))</f>
        <v>John Adkisson</v>
      </c>
      <c r="G6" s="30">
        <v>249</v>
      </c>
      <c r="L6" s="3"/>
      <c r="N6" s="10"/>
    </row>
    <row r="7" spans="1:14" ht="14.25" thickBot="1" thickTop="1">
      <c r="A7" s="3">
        <v>8</v>
      </c>
      <c r="B7" s="19" t="s">
        <v>68</v>
      </c>
      <c r="C7" s="23">
        <v>199</v>
      </c>
      <c r="D7" s="49"/>
      <c r="E7" s="33"/>
      <c r="F7" s="12"/>
      <c r="G7" s="35"/>
      <c r="L7" s="3"/>
      <c r="N7" s="10"/>
    </row>
    <row r="8" spans="2:14" ht="14.25" thickBot="1" thickTop="1">
      <c r="B8" s="7" t="s">
        <v>3</v>
      </c>
      <c r="C8" s="24"/>
      <c r="D8" s="20" t="str">
        <f>IF(C7&gt;C9,B7,IF(C7=C9," ",B9))</f>
        <v>Rob Barton</v>
      </c>
      <c r="E8" s="34">
        <v>219</v>
      </c>
      <c r="F8" s="13"/>
      <c r="G8" s="36"/>
      <c r="L8" s="3"/>
      <c r="N8" s="10"/>
    </row>
    <row r="9" spans="1:7" ht="14.25" thickBot="1" thickTop="1">
      <c r="A9" s="3">
        <v>9</v>
      </c>
      <c r="B9" s="18" t="s">
        <v>38</v>
      </c>
      <c r="C9" s="25">
        <v>202</v>
      </c>
      <c r="F9" s="13"/>
      <c r="G9" s="36"/>
    </row>
    <row r="10" spans="6:9" ht="14.25" thickBot="1" thickTop="1">
      <c r="F10" s="9" t="s">
        <v>4</v>
      </c>
      <c r="G10" s="32"/>
      <c r="H10" s="21" t="str">
        <f>IF(G6&gt;G14,F6,IF(G6=G14," ",F14))</f>
        <v>John Adkisson</v>
      </c>
      <c r="I10" s="30">
        <v>209</v>
      </c>
    </row>
    <row r="11" spans="1:9" ht="14.25" thickBot="1" thickTop="1">
      <c r="A11" s="3">
        <v>4</v>
      </c>
      <c r="B11" s="19" t="s">
        <v>69</v>
      </c>
      <c r="C11" s="23">
        <v>234</v>
      </c>
      <c r="F11" s="13"/>
      <c r="G11" s="36"/>
      <c r="H11" s="12"/>
      <c r="I11" s="35"/>
    </row>
    <row r="12" spans="2:9" ht="14.25" thickBot="1" thickTop="1">
      <c r="B12" s="7" t="s">
        <v>5</v>
      </c>
      <c r="C12" s="24"/>
      <c r="D12" s="21" t="str">
        <f>IF(C11&gt;C13,B11,IF(C11=C13," ",B13))</f>
        <v>Jeremy Pass</v>
      </c>
      <c r="E12" s="30">
        <v>238</v>
      </c>
      <c r="F12" s="13"/>
      <c r="G12" s="36"/>
      <c r="H12" s="13"/>
      <c r="I12" s="36"/>
    </row>
    <row r="13" spans="1:9" ht="14.25" thickBot="1" thickTop="1">
      <c r="A13" s="3">
        <v>13</v>
      </c>
      <c r="B13" s="18" t="s">
        <v>43</v>
      </c>
      <c r="C13" s="25">
        <v>210</v>
      </c>
      <c r="D13" s="8"/>
      <c r="E13" s="31"/>
      <c r="F13" s="13"/>
      <c r="G13" s="36"/>
      <c r="H13" s="13"/>
      <c r="I13" s="36"/>
    </row>
    <row r="14" spans="4:9" ht="14.25" thickBot="1" thickTop="1">
      <c r="D14" s="9" t="s">
        <v>6</v>
      </c>
      <c r="E14" s="32"/>
      <c r="F14" s="20" t="str">
        <f>IF(E12&gt;E16,D12,IF(E12=E16," ",D16))</f>
        <v>Tom Waldusky</v>
      </c>
      <c r="G14" s="34">
        <v>221</v>
      </c>
      <c r="H14" s="13"/>
      <c r="I14" s="36"/>
    </row>
    <row r="15" spans="1:9" ht="14.25" thickBot="1" thickTop="1">
      <c r="A15" s="3">
        <v>5</v>
      </c>
      <c r="B15" s="19" t="s">
        <v>42</v>
      </c>
      <c r="C15" s="23">
        <v>236.51</v>
      </c>
      <c r="D15" s="11"/>
      <c r="E15" s="33"/>
      <c r="H15" s="13"/>
      <c r="I15" s="36"/>
    </row>
    <row r="16" spans="2:9" ht="14.25" thickBot="1" thickTop="1">
      <c r="B16" s="7" t="s">
        <v>7</v>
      </c>
      <c r="C16" s="24"/>
      <c r="D16" s="20" t="str">
        <f>IF(C15&gt;C17,B15,IF(C15=C17," ",B17))</f>
        <v>Tom Waldusky</v>
      </c>
      <c r="E16" s="34">
        <v>253</v>
      </c>
      <c r="H16" s="13"/>
      <c r="I16" s="36"/>
    </row>
    <row r="17" spans="1:9" ht="14.25" thickBot="1" thickTop="1">
      <c r="A17" s="3">
        <v>12</v>
      </c>
      <c r="B17" s="18" t="s">
        <v>46</v>
      </c>
      <c r="C17" s="25">
        <v>236.5</v>
      </c>
      <c r="H17" s="13"/>
      <c r="I17" s="36"/>
    </row>
    <row r="18" spans="8:13" ht="14.25" thickBot="1" thickTop="1">
      <c r="H18" s="9" t="s">
        <v>8</v>
      </c>
      <c r="I18" s="32"/>
      <c r="L18" s="20" t="str">
        <f>IF(I10&gt;I26,H10,IF(I10=I26," ",H26))</f>
        <v>Hyrum Hunt</v>
      </c>
      <c r="M18" s="37">
        <v>1</v>
      </c>
    </row>
    <row r="19" spans="1:13" ht="14.25" thickBot="1" thickTop="1">
      <c r="A19" s="3">
        <v>3</v>
      </c>
      <c r="B19" s="19" t="s">
        <v>39</v>
      </c>
      <c r="C19" s="23">
        <v>242.5</v>
      </c>
      <c r="H19" s="9"/>
      <c r="I19" s="32"/>
      <c r="J19" s="14"/>
      <c r="K19" s="15"/>
      <c r="L19" s="12"/>
      <c r="M19" s="35"/>
    </row>
    <row r="20" spans="2:14" ht="14.25" thickBot="1" thickTop="1">
      <c r="B20" s="7" t="s">
        <v>9</v>
      </c>
      <c r="C20" s="24"/>
      <c r="D20" s="21" t="str">
        <f>IF(C19&gt;C21,B19,IF(C19=C21," ",B21))</f>
        <v>Bill Woodford</v>
      </c>
      <c r="E20" s="30">
        <v>173</v>
      </c>
      <c r="H20" s="13"/>
      <c r="I20" s="36"/>
      <c r="L20" s="9" t="s">
        <v>10</v>
      </c>
      <c r="M20" s="32"/>
      <c r="N20" s="20" t="str">
        <f>IF(M18&gt;M22,L18,IF(M18=M22," ",L22))</f>
        <v>Hyrum Hunt</v>
      </c>
    </row>
    <row r="21" spans="1:14" ht="14.25" thickBot="1" thickTop="1">
      <c r="A21" s="3">
        <v>14</v>
      </c>
      <c r="B21" s="18" t="s">
        <v>40</v>
      </c>
      <c r="C21" s="25">
        <v>247.5</v>
      </c>
      <c r="D21" s="8"/>
      <c r="E21" s="31"/>
      <c r="H21" s="13"/>
      <c r="I21" s="36"/>
      <c r="L21" s="13"/>
      <c r="M21" s="36"/>
      <c r="N21" s="16"/>
    </row>
    <row r="22" spans="4:13" ht="14.25" thickBot="1" thickTop="1">
      <c r="D22" s="9" t="s">
        <v>11</v>
      </c>
      <c r="E22" s="32"/>
      <c r="F22" s="21" t="str">
        <f>IF(E20&gt;E24,D20,IF(E20=E24," ",D24))</f>
        <v>Ray Berdie</v>
      </c>
      <c r="G22" s="30">
        <v>212</v>
      </c>
      <c r="H22" s="13"/>
      <c r="I22" s="36"/>
      <c r="L22" s="20" t="str">
        <f>IF(N53&gt;=0,N53,"Winner # 29")</f>
        <v>Tom Waldusky</v>
      </c>
      <c r="M22" s="25">
        <v>0</v>
      </c>
    </row>
    <row r="23" spans="1:14" ht="14.25" thickBot="1" thickTop="1">
      <c r="A23" s="3">
        <v>6</v>
      </c>
      <c r="B23" s="19" t="s">
        <v>49</v>
      </c>
      <c r="C23" s="23">
        <v>225.5</v>
      </c>
      <c r="D23" s="11"/>
      <c r="E23" s="33"/>
      <c r="F23" s="12"/>
      <c r="G23" s="35"/>
      <c r="H23" s="13"/>
      <c r="I23" s="36"/>
      <c r="L23" s="13"/>
      <c r="M23" s="38"/>
      <c r="N23" s="13"/>
    </row>
    <row r="24" spans="2:14" ht="14.25" thickBot="1" thickTop="1">
      <c r="B24" s="7" t="s">
        <v>12</v>
      </c>
      <c r="C24" s="24"/>
      <c r="D24" s="20" t="str">
        <f>IF(C23&gt;C25,B23,IF(C23=C25," ",B25))</f>
        <v>Ray Berdie</v>
      </c>
      <c r="E24" s="34">
        <v>228</v>
      </c>
      <c r="F24" s="13"/>
      <c r="G24" s="36"/>
      <c r="H24" s="13"/>
      <c r="I24" s="36"/>
      <c r="L24" s="13" t="s">
        <v>13</v>
      </c>
      <c r="M24" s="38"/>
      <c r="N24" s="13"/>
    </row>
    <row r="25" spans="1:14" ht="14.25" thickBot="1" thickTop="1">
      <c r="A25" s="3">
        <v>11</v>
      </c>
      <c r="B25" s="18" t="s">
        <v>70</v>
      </c>
      <c r="C25" s="25">
        <v>206.5</v>
      </c>
      <c r="F25" s="13"/>
      <c r="G25" s="36"/>
      <c r="H25" s="13"/>
      <c r="I25" s="36"/>
      <c r="L25" s="13"/>
      <c r="M25" s="38"/>
      <c r="N25" s="13"/>
    </row>
    <row r="26" spans="6:9" ht="14.25" thickBot="1" thickTop="1">
      <c r="F26" s="9" t="s">
        <v>14</v>
      </c>
      <c r="G26" s="32"/>
      <c r="H26" s="20" t="str">
        <f>IF(G22&gt;G30,F22,IF(G22=G30," ",F30))</f>
        <v>Hyrum Hunt</v>
      </c>
      <c r="I26" s="34">
        <v>284</v>
      </c>
    </row>
    <row r="27" spans="1:13" ht="14.25" thickBot="1" thickTop="1">
      <c r="A27" s="3">
        <v>7</v>
      </c>
      <c r="B27" s="19" t="s">
        <v>34</v>
      </c>
      <c r="C27" s="23">
        <v>212.5</v>
      </c>
      <c r="F27" s="13"/>
      <c r="G27" s="36"/>
      <c r="L27" s="20" t="str">
        <f>IF(M18&lt;M22,L18,"N/A")</f>
        <v>N/A</v>
      </c>
      <c r="M27" s="37"/>
    </row>
    <row r="28" spans="2:13" ht="14.25" thickBot="1" thickTop="1">
      <c r="B28" s="7" t="s">
        <v>15</v>
      </c>
      <c r="C28" s="24"/>
      <c r="D28" s="21" t="str">
        <f>IF(C27&gt;C29,B27,IF(C27=C29," ",B29))</f>
        <v>Tom Garry</v>
      </c>
      <c r="E28" s="30">
        <v>209</v>
      </c>
      <c r="F28" s="13"/>
      <c r="G28" s="36"/>
      <c r="L28" s="12"/>
      <c r="M28" s="35"/>
    </row>
    <row r="29" spans="1:14" ht="14.25" thickBot="1" thickTop="1">
      <c r="A29" s="3">
        <v>10</v>
      </c>
      <c r="B29" s="18" t="s">
        <v>71</v>
      </c>
      <c r="C29" s="25">
        <v>164.5</v>
      </c>
      <c r="D29" s="8"/>
      <c r="E29" s="31"/>
      <c r="F29" s="13"/>
      <c r="G29" s="36"/>
      <c r="L29" s="9" t="s">
        <v>16</v>
      </c>
      <c r="M29" s="32"/>
      <c r="N29" s="20" t="str">
        <f>IF(M27&gt;M31,L27,IF(M27=M31," ",L31))</f>
        <v> </v>
      </c>
    </row>
    <row r="30" spans="4:14" ht="14.25" thickBot="1" thickTop="1">
      <c r="D30" s="9" t="s">
        <v>17</v>
      </c>
      <c r="E30" s="32"/>
      <c r="F30" s="20" t="str">
        <f>IF(E28&gt;E32,D28,IF(E28=E32," ",D32))</f>
        <v>Hyrum Hunt</v>
      </c>
      <c r="G30" s="34">
        <v>258.5</v>
      </c>
      <c r="L30" s="50"/>
      <c r="M30" s="36"/>
      <c r="N30" s="16"/>
    </row>
    <row r="31" spans="1:13" ht="14.25" thickBot="1" thickTop="1">
      <c r="A31" s="3">
        <v>2</v>
      </c>
      <c r="B31" s="19" t="s">
        <v>41</v>
      </c>
      <c r="C31" s="23">
        <v>274</v>
      </c>
      <c r="D31" s="11"/>
      <c r="E31" s="33"/>
      <c r="L31" s="20" t="str">
        <f>IF(M22&gt;M18,L22,"N/A")</f>
        <v>N/A</v>
      </c>
      <c r="M31" s="25"/>
    </row>
    <row r="32" spans="2:14" ht="14.25" thickBot="1" thickTop="1">
      <c r="B32" s="7" t="s">
        <v>18</v>
      </c>
      <c r="C32" s="24"/>
      <c r="D32" s="20" t="str">
        <f>IF(C31&gt;C33,B31,IF(C31=C33," ",B33))</f>
        <v>Hyrum Hunt</v>
      </c>
      <c r="E32" s="34">
        <v>369</v>
      </c>
      <c r="L32" s="13"/>
      <c r="M32" s="38"/>
      <c r="N32" s="13"/>
    </row>
    <row r="33" spans="1:3" ht="14.25" thickBot="1" thickTop="1">
      <c r="A33" s="3">
        <v>15</v>
      </c>
      <c r="B33" s="18" t="s">
        <v>72</v>
      </c>
      <c r="C33" s="25">
        <v>240.5</v>
      </c>
    </row>
    <row r="34" ht="13.5" thickTop="1"/>
    <row r="37" spans="2:14" s="1" customFormat="1" ht="12.75">
      <c r="B37" s="39" t="s">
        <v>60</v>
      </c>
      <c r="C37" s="40"/>
      <c r="D37" s="39" t="s">
        <v>61</v>
      </c>
      <c r="E37" s="40"/>
      <c r="F37" s="39" t="s">
        <v>62</v>
      </c>
      <c r="G37" s="40"/>
      <c r="H37" s="39" t="s">
        <v>63</v>
      </c>
      <c r="I37" s="40"/>
      <c r="J37" s="39" t="s">
        <v>64</v>
      </c>
      <c r="K37" s="40"/>
      <c r="L37" s="39" t="s">
        <v>65</v>
      </c>
      <c r="M37" s="40"/>
      <c r="N37" s="2"/>
    </row>
    <row r="38" spans="2:13" s="3" customFormat="1" ht="12.75">
      <c r="B38" s="17"/>
      <c r="C38" s="26"/>
      <c r="D38" s="17"/>
      <c r="E38" s="26"/>
      <c r="G38" s="30"/>
      <c r="I38" s="30"/>
      <c r="K38" s="44"/>
      <c r="M38" s="30"/>
    </row>
    <row r="39" spans="2:13" s="3" customFormat="1" ht="12.75">
      <c r="B39" s="17"/>
      <c r="C39" s="26"/>
      <c r="D39" s="17"/>
      <c r="E39" s="26"/>
      <c r="G39" s="30"/>
      <c r="I39" s="30"/>
      <c r="K39" s="44"/>
      <c r="M39" s="30"/>
    </row>
    <row r="40" spans="8:11" ht="13.5" thickBot="1">
      <c r="H40" s="21" t="str">
        <f>IF(G14&gt;G6,F6,IF(G6=G14,"Loser # 21",F14))</f>
        <v>Tom Waldusky</v>
      </c>
      <c r="I40" s="27">
        <v>232</v>
      </c>
      <c r="K40" s="45"/>
    </row>
    <row r="41" spans="4:11" ht="14.25" thickBot="1" thickTop="1">
      <c r="D41" s="21" t="str">
        <f>IF(E32&gt;E28,D28,IF(E28=E32,"Loser # 12",D32))</f>
        <v>Tom Garry</v>
      </c>
      <c r="E41" s="30">
        <v>143</v>
      </c>
      <c r="H41" s="12"/>
      <c r="I41" s="35"/>
      <c r="K41" s="45"/>
    </row>
    <row r="42" spans="2:11" ht="14.25" thickBot="1" thickTop="1">
      <c r="B42" s="28" t="str">
        <f>IF(C5&gt;C3,B3,IF(C3=C5,"Loser 1/16",B5))</f>
        <v>Dan Grimsrud</v>
      </c>
      <c r="C42" s="27">
        <v>286</v>
      </c>
      <c r="D42" s="7" t="s">
        <v>19</v>
      </c>
      <c r="E42" s="24"/>
      <c r="F42" s="21" t="str">
        <f>IF(E41&gt;E43,D41,IF(E41=E43," ",D43))</f>
        <v>Dan Grimsrud</v>
      </c>
      <c r="G42" s="30">
        <v>181</v>
      </c>
      <c r="I42" s="32"/>
      <c r="J42" s="21" t="str">
        <f>IF(I40&gt;I45,H40,IF(I40=I45," ",H45))</f>
        <v>Tom Waldusky</v>
      </c>
      <c r="K42" s="27">
        <v>213</v>
      </c>
    </row>
    <row r="43" spans="2:11" ht="14.25" thickBot="1" thickTop="1">
      <c r="B43" s="7" t="s">
        <v>20</v>
      </c>
      <c r="C43" s="24"/>
      <c r="D43" s="20" t="str">
        <f>IF(C42&gt;C44,B42,IF(C42=C44," ",B44))</f>
        <v>Dan Grimsrud</v>
      </c>
      <c r="E43" s="25">
        <v>215.5</v>
      </c>
      <c r="F43" s="8"/>
      <c r="G43" s="31"/>
      <c r="H43" s="9" t="s">
        <v>21</v>
      </c>
      <c r="I43" s="36"/>
      <c r="J43" s="12"/>
      <c r="K43" s="46"/>
    </row>
    <row r="44" spans="2:11" ht="14.25" thickBot="1" thickTop="1">
      <c r="B44" s="18" t="str">
        <f>IF(C9&gt;C7,B7,IF(C7=C9,"Loser 8/9",B9))</f>
        <v>Jason Pass</v>
      </c>
      <c r="C44" s="25">
        <v>236</v>
      </c>
      <c r="F44" s="11"/>
      <c r="G44" s="33"/>
      <c r="H44" s="13"/>
      <c r="I44" s="36"/>
      <c r="J44" s="13"/>
      <c r="K44" s="47"/>
    </row>
    <row r="45" spans="6:11" ht="14.25" thickBot="1" thickTop="1">
      <c r="F45" s="9" t="s">
        <v>22</v>
      </c>
      <c r="G45" s="32"/>
      <c r="H45" s="20" t="str">
        <f>IF(G42&gt;G48,F42,IF(G42=G48," ",F48))</f>
        <v>Bill Woodford</v>
      </c>
      <c r="I45" s="25">
        <v>221</v>
      </c>
      <c r="J45" s="13"/>
      <c r="K45" s="47"/>
    </row>
    <row r="46" spans="6:11" ht="13.5" thickTop="1">
      <c r="F46" s="11"/>
      <c r="G46" s="33"/>
      <c r="J46" s="13"/>
      <c r="K46" s="47"/>
    </row>
    <row r="47" spans="4:11" ht="13.5" thickBot="1">
      <c r="D47" s="21" t="str">
        <f>IF(E24&gt;E20,D20,IF(E20=E24,"Loser # 11",D24))</f>
        <v>Bill Woodford</v>
      </c>
      <c r="E47" s="30">
        <v>253.5</v>
      </c>
      <c r="F47" s="11"/>
      <c r="G47" s="33"/>
      <c r="J47" s="13"/>
      <c r="K47" s="47"/>
    </row>
    <row r="48" spans="2:13" ht="14.25" thickBot="1" thickTop="1">
      <c r="B48" s="18" t="str">
        <f>IF(C13&gt;C11,B11,IF(C11=C13,"Loser 4/13",B13))</f>
        <v>Paul Koziol</v>
      </c>
      <c r="C48" s="23">
        <v>231.5</v>
      </c>
      <c r="D48" s="7" t="s">
        <v>23</v>
      </c>
      <c r="E48" s="24"/>
      <c r="F48" s="20" t="str">
        <f>IF(E47&gt;E49,D47,IF(E47=E49," ",D49))</f>
        <v>Bill Woodford</v>
      </c>
      <c r="G48" s="34">
        <v>200</v>
      </c>
      <c r="J48" s="9" t="s">
        <v>24</v>
      </c>
      <c r="K48" s="48"/>
      <c r="L48" s="20" t="str">
        <f>IF(K42&gt;K53,J42,IF(K42=K53," ",J53))</f>
        <v>Tom Waldusky</v>
      </c>
      <c r="M48" s="23">
        <v>246.5</v>
      </c>
    </row>
    <row r="49" spans="2:13" ht="14.25" thickBot="1" thickTop="1">
      <c r="B49" s="7" t="s">
        <v>25</v>
      </c>
      <c r="C49" s="24"/>
      <c r="D49" s="20" t="str">
        <f>IF(C48&gt;C50,B48,IF(C48=C50," ",B50))</f>
        <v>Paul Koziol</v>
      </c>
      <c r="E49" s="25">
        <v>234.5</v>
      </c>
      <c r="F49" s="6"/>
      <c r="G49" s="29"/>
      <c r="J49" s="13"/>
      <c r="K49" s="47"/>
      <c r="L49" s="12"/>
      <c r="M49" s="35"/>
    </row>
    <row r="50" spans="2:13" ht="14.25" thickBot="1" thickTop="1">
      <c r="B50" s="18" t="str">
        <f>IF(C17&gt;C15,B15,IF(C15=C17,"Loser 5/12",B17))</f>
        <v>Drew Becker</v>
      </c>
      <c r="C50" s="25">
        <v>218</v>
      </c>
      <c r="F50" s="6"/>
      <c r="G50" s="29"/>
      <c r="J50" s="13"/>
      <c r="K50" s="47"/>
      <c r="L50" s="13"/>
      <c r="M50" s="36"/>
    </row>
    <row r="51" spans="6:13" ht="14.25" thickBot="1" thickTop="1">
      <c r="F51" s="6"/>
      <c r="G51" s="29"/>
      <c r="H51" s="21" t="str">
        <f>IF(G30&gt;G22,F22,IF(G22=G30,"Loser # 22",F30))</f>
        <v>Ray Berdie</v>
      </c>
      <c r="I51" s="27">
        <v>231</v>
      </c>
      <c r="J51" s="13"/>
      <c r="K51" s="47"/>
      <c r="L51" s="13"/>
      <c r="M51" s="36"/>
    </row>
    <row r="52" spans="4:13" ht="14.25" thickBot="1" thickTop="1">
      <c r="D52" s="21" t="str">
        <f>IF(E16&gt;E12,D12,IF(E12=E16,"Loser # 10",D16))</f>
        <v>Jeremy Pass</v>
      </c>
      <c r="E52" s="30">
        <v>182</v>
      </c>
      <c r="F52" s="6"/>
      <c r="G52" s="29"/>
      <c r="H52" s="12"/>
      <c r="I52" s="35"/>
      <c r="J52" s="13"/>
      <c r="K52" s="47"/>
      <c r="L52" s="13"/>
      <c r="M52" s="36"/>
    </row>
    <row r="53" spans="2:14" ht="14.25" thickBot="1" thickTop="1">
      <c r="B53" s="19" t="str">
        <f>IF(C21&gt;C19,B19,IF(C19=C21,"Loser 3/14",B21))</f>
        <v>J. Rittenhouse</v>
      </c>
      <c r="C53" s="23">
        <v>280</v>
      </c>
      <c r="D53" s="7" t="s">
        <v>26</v>
      </c>
      <c r="E53" s="24"/>
      <c r="F53" s="21" t="str">
        <f>IF(E52&gt;E54,D52,IF(E52=E54," ",D54))</f>
        <v>J. Rittenhouse</v>
      </c>
      <c r="G53" s="30">
        <v>336.5</v>
      </c>
      <c r="H53" s="13"/>
      <c r="I53" s="32"/>
      <c r="J53" s="20" t="str">
        <f>IF(I51&gt;I56,H51,IF(I51=I56," ",H56))</f>
        <v>J. Rittenhouse</v>
      </c>
      <c r="K53" s="25">
        <v>190.5</v>
      </c>
      <c r="L53" s="9" t="s">
        <v>27</v>
      </c>
      <c r="M53" s="32"/>
      <c r="N53" s="20" t="str">
        <f>IF(M48&gt;M58,L48,IF(M48=M58," ",L58))</f>
        <v>Tom Waldusky</v>
      </c>
    </row>
    <row r="54" spans="2:14" ht="14.25" thickBot="1" thickTop="1">
      <c r="B54" s="7" t="s">
        <v>28</v>
      </c>
      <c r="C54" s="24"/>
      <c r="D54" s="20" t="str">
        <f>IF(C53&gt;C55,B53,IF(C53=C55," ",B55))</f>
        <v>J. Rittenhouse</v>
      </c>
      <c r="E54" s="25">
        <v>246.5</v>
      </c>
      <c r="F54" s="8"/>
      <c r="G54" s="31"/>
      <c r="H54" s="9" t="s">
        <v>29</v>
      </c>
      <c r="I54" s="36"/>
      <c r="K54" s="45"/>
      <c r="L54" s="13"/>
      <c r="M54" s="36"/>
      <c r="N54" s="16"/>
    </row>
    <row r="55" spans="2:13" ht="14.25" thickBot="1" thickTop="1">
      <c r="B55" s="18" t="str">
        <f>IF(C25&gt;C23,B23,IF(C23=C25,"Loser 6/11",B25))</f>
        <v>Ken Bellaire</v>
      </c>
      <c r="C55" s="25">
        <v>243</v>
      </c>
      <c r="F55" s="11"/>
      <c r="G55" s="33"/>
      <c r="H55" s="13"/>
      <c r="I55" s="36"/>
      <c r="K55" s="45"/>
      <c r="L55" s="13"/>
      <c r="M55" s="36"/>
    </row>
    <row r="56" spans="6:13" ht="14.25" thickBot="1" thickTop="1">
      <c r="F56" s="9" t="s">
        <v>30</v>
      </c>
      <c r="G56" s="32"/>
      <c r="H56" s="20" t="str">
        <f>IF(G53&gt;G59,F53,IF(G53=G59," ",F59))</f>
        <v>J. Rittenhouse</v>
      </c>
      <c r="I56" s="25">
        <v>307</v>
      </c>
      <c r="L56" s="13"/>
      <c r="M56" s="36"/>
    </row>
    <row r="57" spans="6:13" ht="13.5" thickTop="1">
      <c r="F57" s="11"/>
      <c r="G57" s="33"/>
      <c r="L57" s="13"/>
      <c r="M57" s="36"/>
    </row>
    <row r="58" spans="4:13" ht="13.5" thickBot="1">
      <c r="D58" s="21" t="str">
        <f>IF(E8&gt;E4,D4,IF(E4=E8,"Loser # 9",D8))</f>
        <v>Rob Barton</v>
      </c>
      <c r="E58" s="30">
        <v>317.5</v>
      </c>
      <c r="F58" s="11"/>
      <c r="G58" s="33"/>
      <c r="L58" s="20" t="str">
        <f>IF(I26&gt;I10,H10,IF(I10=I26,"Loser # 27",H26))</f>
        <v>John Adkisson</v>
      </c>
      <c r="M58" s="25">
        <v>232</v>
      </c>
    </row>
    <row r="59" spans="2:7" ht="14.25" thickBot="1" thickTop="1">
      <c r="B59" s="19" t="str">
        <f>IF(C29&gt;C27,B27,IF(C27=C29,"Loser 7/10",B29))</f>
        <v>Dave Cadmus</v>
      </c>
      <c r="C59" s="23">
        <v>166</v>
      </c>
      <c r="D59" s="7" t="s">
        <v>31</v>
      </c>
      <c r="E59" s="24"/>
      <c r="F59" s="20" t="str">
        <f>IF(E58&gt;E60,D58,IF(E58=E60," ",D60))</f>
        <v>Rob Barton</v>
      </c>
      <c r="G59" s="34">
        <v>232.5</v>
      </c>
    </row>
    <row r="60" spans="2:12" ht="14.25" thickBot="1" thickTop="1">
      <c r="B60" s="7" t="s">
        <v>32</v>
      </c>
      <c r="C60" s="24"/>
      <c r="D60" s="20" t="str">
        <f>IF(C59&gt;C61,B59,IF(C59=C61," ",B61))</f>
        <v>Ben Woodford</v>
      </c>
      <c r="E60" s="25">
        <v>296</v>
      </c>
      <c r="F60" s="6"/>
      <c r="G60" s="29"/>
      <c r="L60" s="4" t="s">
        <v>33</v>
      </c>
    </row>
    <row r="61" spans="2:3" ht="14.25" thickBot="1" thickTop="1">
      <c r="B61" s="18" t="str">
        <f>IF(C33&gt;C31,B31,IF(C31=C33,"Loser 2/15",B33))</f>
        <v>Ben Woodford</v>
      </c>
      <c r="C61" s="25">
        <v>185</v>
      </c>
    </row>
    <row r="62" ht="13.5" thickTop="1"/>
  </sheetData>
  <printOptions/>
  <pageMargins left="0.25" right="0.25" top="0.6" bottom="0.5" header="0.25" footer="0.5"/>
  <pageSetup fitToHeight="1" fitToWidth="1" horizontalDpi="600" verticalDpi="600" orientation="portrait" scale="81" r:id="rId1"/>
  <headerFooter alignWithMargins="0">
    <oddHeader>&amp;C&amp;"Garamond,Bold"&amp;16 2003 BASEBALL TOURNAMENT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12.7109375" style="4" customWidth="1"/>
    <col min="3" max="3" width="5.7109375" style="22" customWidth="1"/>
    <col min="4" max="4" width="12.7109375" style="6" customWidth="1"/>
    <col min="5" max="5" width="5.7109375" style="29" customWidth="1"/>
    <col min="6" max="6" width="12.7109375" style="4" customWidth="1"/>
    <col min="7" max="7" width="5.7109375" style="22" customWidth="1"/>
    <col min="8" max="8" width="12.7109375" style="4" customWidth="1"/>
    <col min="9" max="9" width="5.7109375" style="22" customWidth="1"/>
    <col min="10" max="10" width="12.7109375" style="4" customWidth="1"/>
    <col min="11" max="11" width="5.7109375" style="5" customWidth="1"/>
    <col min="12" max="12" width="12.7109375" style="4" customWidth="1"/>
    <col min="13" max="13" width="5.7109375" style="22" customWidth="1"/>
    <col min="14" max="14" width="12.7109375" style="4" customWidth="1"/>
    <col min="15" max="16384" width="9.140625" style="4" customWidth="1"/>
  </cols>
  <sheetData>
    <row r="1" spans="2:16" s="1" customFormat="1" ht="12.75">
      <c r="B1" s="39" t="s">
        <v>50</v>
      </c>
      <c r="C1" s="40"/>
      <c r="D1" s="39" t="s">
        <v>51</v>
      </c>
      <c r="E1" s="40"/>
      <c r="F1" s="39" t="s">
        <v>53</v>
      </c>
      <c r="G1" s="40"/>
      <c r="H1" s="39" t="s">
        <v>55</v>
      </c>
      <c r="I1" s="40"/>
      <c r="J1" s="2"/>
      <c r="K1" s="41"/>
      <c r="L1" s="39" t="s">
        <v>57</v>
      </c>
      <c r="M1" s="40"/>
      <c r="N1" s="2"/>
      <c r="O1" s="42"/>
      <c r="P1" s="43"/>
    </row>
    <row r="2" spans="12:13" ht="12.75">
      <c r="L2" s="39" t="s">
        <v>58</v>
      </c>
      <c r="M2" s="5" t="s">
        <v>0</v>
      </c>
    </row>
    <row r="3" spans="1:3" ht="13.5" thickBot="1">
      <c r="A3" s="3">
        <v>1</v>
      </c>
      <c r="B3" s="18" t="s">
        <v>45</v>
      </c>
      <c r="C3" s="23">
        <v>152</v>
      </c>
    </row>
    <row r="4" spans="2:5" ht="14.25" thickBot="1" thickTop="1">
      <c r="B4" s="7" t="s">
        <v>1</v>
      </c>
      <c r="C4" s="24"/>
      <c r="D4" s="21" t="str">
        <f>IF(C3&gt;C5,B3,IF(C3=C5," ",B5))</f>
        <v>Cameron Boyd</v>
      </c>
      <c r="E4" s="30">
        <v>161</v>
      </c>
    </row>
    <row r="5" spans="1:5" ht="14.25" thickBot="1" thickTop="1">
      <c r="A5" s="3">
        <v>16</v>
      </c>
      <c r="B5" s="18" t="s">
        <v>36</v>
      </c>
      <c r="C5" s="25">
        <v>154</v>
      </c>
      <c r="D5" s="8"/>
      <c r="E5" s="31"/>
    </row>
    <row r="6" spans="4:14" ht="14.25" thickBot="1" thickTop="1">
      <c r="D6" s="9" t="s">
        <v>2</v>
      </c>
      <c r="E6" s="32"/>
      <c r="F6" s="21" t="str">
        <f>IF(E4&gt;E8,D4,IF(E4=E8," ",D8))</f>
        <v>Drew Becker</v>
      </c>
      <c r="G6" s="30">
        <v>250</v>
      </c>
      <c r="L6" s="3"/>
      <c r="N6" s="10"/>
    </row>
    <row r="7" spans="1:14" ht="14.25" thickBot="1" thickTop="1">
      <c r="A7" s="3">
        <v>8</v>
      </c>
      <c r="B7" s="19" t="s">
        <v>46</v>
      </c>
      <c r="C7" s="23">
        <v>212</v>
      </c>
      <c r="D7" s="49"/>
      <c r="E7" s="33"/>
      <c r="F7" s="12"/>
      <c r="G7" s="35"/>
      <c r="L7" s="3"/>
      <c r="N7" s="10"/>
    </row>
    <row r="8" spans="2:14" ht="14.25" thickBot="1" thickTop="1">
      <c r="B8" s="7" t="s">
        <v>3</v>
      </c>
      <c r="C8" s="24"/>
      <c r="D8" s="20" t="str">
        <f>IF(C7&gt;C9,B7,IF(C7=C9," ",B9))</f>
        <v>Drew Becker</v>
      </c>
      <c r="E8" s="34">
        <v>267</v>
      </c>
      <c r="F8" s="13"/>
      <c r="G8" s="36"/>
      <c r="L8" s="3"/>
      <c r="N8" s="10"/>
    </row>
    <row r="9" spans="1:7" ht="14.25" thickBot="1" thickTop="1">
      <c r="A9" s="3">
        <v>9</v>
      </c>
      <c r="B9" s="18" t="s">
        <v>47</v>
      </c>
      <c r="C9" s="25">
        <v>198</v>
      </c>
      <c r="F9" s="13"/>
      <c r="G9" s="36"/>
    </row>
    <row r="10" spans="6:9" ht="14.25" thickBot="1" thickTop="1">
      <c r="F10" s="9" t="s">
        <v>4</v>
      </c>
      <c r="G10" s="32"/>
      <c r="H10" s="21" t="str">
        <f>IF(G6&gt;G14,F6,IF(G6=G14," ",F14))</f>
        <v>Joel Griswold</v>
      </c>
      <c r="I10" s="30">
        <v>250</v>
      </c>
    </row>
    <row r="11" spans="1:9" ht="14.25" thickBot="1" thickTop="1">
      <c r="A11" s="3">
        <v>4</v>
      </c>
      <c r="B11" s="19" t="s">
        <v>42</v>
      </c>
      <c r="C11" s="23">
        <v>235</v>
      </c>
      <c r="F11" s="13"/>
      <c r="G11" s="36"/>
      <c r="H11" s="12"/>
      <c r="I11" s="35"/>
    </row>
    <row r="12" spans="2:9" ht="14.25" thickBot="1" thickTop="1">
      <c r="B12" s="7" t="s">
        <v>5</v>
      </c>
      <c r="C12" s="24"/>
      <c r="D12" s="21" t="str">
        <f>IF(C11&gt;C13,B11,IF(C11=C13," ",B13))</f>
        <v>Rob Barton</v>
      </c>
      <c r="E12" s="30">
        <v>158</v>
      </c>
      <c r="F12" s="13"/>
      <c r="G12" s="36"/>
      <c r="H12" s="13"/>
      <c r="I12" s="36"/>
    </row>
    <row r="13" spans="1:9" ht="14.25" thickBot="1" thickTop="1">
      <c r="A13" s="3">
        <v>13</v>
      </c>
      <c r="B13" s="18" t="s">
        <v>38</v>
      </c>
      <c r="C13" s="25">
        <v>271</v>
      </c>
      <c r="D13" s="8"/>
      <c r="E13" s="31"/>
      <c r="F13" s="13"/>
      <c r="G13" s="36"/>
      <c r="H13" s="13"/>
      <c r="I13" s="36"/>
    </row>
    <row r="14" spans="4:9" ht="14.25" thickBot="1" thickTop="1">
      <c r="D14" s="9" t="s">
        <v>6</v>
      </c>
      <c r="E14" s="32"/>
      <c r="F14" s="20" t="str">
        <f>IF(E12&gt;E16,D12,IF(E12=E16," ",D16))</f>
        <v>Joel Griswold</v>
      </c>
      <c r="G14" s="34">
        <v>353</v>
      </c>
      <c r="H14" s="13"/>
      <c r="I14" s="36"/>
    </row>
    <row r="15" spans="1:9" ht="14.25" thickBot="1" thickTop="1">
      <c r="A15" s="3">
        <v>5</v>
      </c>
      <c r="B15" s="19" t="s">
        <v>37</v>
      </c>
      <c r="C15" s="23">
        <v>219</v>
      </c>
      <c r="D15" s="11"/>
      <c r="E15" s="33"/>
      <c r="H15" s="13"/>
      <c r="I15" s="36"/>
    </row>
    <row r="16" spans="2:9" ht="14.25" thickBot="1" thickTop="1">
      <c r="B16" s="7" t="s">
        <v>7</v>
      </c>
      <c r="C16" s="24"/>
      <c r="D16" s="20" t="str">
        <f>IF(C15&gt;C17,B15,IF(C15=C17," ",B17))</f>
        <v>Joel Griswold</v>
      </c>
      <c r="E16" s="34">
        <v>202</v>
      </c>
      <c r="H16" s="13"/>
      <c r="I16" s="36"/>
    </row>
    <row r="17" spans="1:9" ht="14.25" thickBot="1" thickTop="1">
      <c r="A17" s="3">
        <v>12</v>
      </c>
      <c r="B17" s="18" t="s">
        <v>43</v>
      </c>
      <c r="C17" s="25">
        <v>189</v>
      </c>
      <c r="H17" s="13"/>
      <c r="I17" s="36"/>
    </row>
    <row r="18" spans="8:13" ht="14.25" thickBot="1" thickTop="1">
      <c r="H18" s="9" t="s">
        <v>8</v>
      </c>
      <c r="I18" s="32"/>
      <c r="L18" s="20" t="str">
        <f>IF(I10&gt;I26,H10,IF(I10=I26," ",H26))</f>
        <v>Tom Garry</v>
      </c>
      <c r="M18" s="37">
        <v>267</v>
      </c>
    </row>
    <row r="19" spans="1:13" ht="14.25" thickBot="1" thickTop="1">
      <c r="A19" s="3">
        <v>3</v>
      </c>
      <c r="B19" s="19" t="s">
        <v>34</v>
      </c>
      <c r="C19" s="23">
        <v>287</v>
      </c>
      <c r="H19" s="9"/>
      <c r="I19" s="32"/>
      <c r="J19" s="14"/>
      <c r="K19" s="15"/>
      <c r="L19" s="12"/>
      <c r="M19" s="35"/>
    </row>
    <row r="20" spans="2:14" ht="14.25" thickBot="1" thickTop="1">
      <c r="B20" s="7" t="s">
        <v>9</v>
      </c>
      <c r="C20" s="24"/>
      <c r="D20" s="21" t="str">
        <f>IF(C19&gt;C21,B19,IF(C19=C21," ",B21))</f>
        <v>Tom Garry</v>
      </c>
      <c r="E20" s="30">
        <v>270</v>
      </c>
      <c r="H20" s="13"/>
      <c r="I20" s="36"/>
      <c r="L20" s="9" t="s">
        <v>10</v>
      </c>
      <c r="M20" s="32"/>
      <c r="N20" s="20" t="str">
        <f>IF(M18&gt;M22,L18,IF(M18=M22," ",L22))</f>
        <v>John Adkisson</v>
      </c>
    </row>
    <row r="21" spans="1:14" ht="14.25" thickBot="1" thickTop="1">
      <c r="A21" s="3">
        <v>14</v>
      </c>
      <c r="B21" s="18" t="s">
        <v>41</v>
      </c>
      <c r="C21" s="25">
        <v>280</v>
      </c>
      <c r="D21" s="8"/>
      <c r="E21" s="31"/>
      <c r="H21" s="13"/>
      <c r="I21" s="36"/>
      <c r="L21" s="13"/>
      <c r="M21" s="36"/>
      <c r="N21" s="16"/>
    </row>
    <row r="22" spans="4:13" ht="14.25" thickBot="1" thickTop="1">
      <c r="D22" s="9" t="s">
        <v>11</v>
      </c>
      <c r="E22" s="32"/>
      <c r="F22" s="21" t="str">
        <f>IF(E20&gt;E24,D20,IF(E20=E24," ",D24))</f>
        <v>Tom Garry</v>
      </c>
      <c r="G22" s="30">
        <v>262</v>
      </c>
      <c r="H22" s="13"/>
      <c r="I22" s="36"/>
      <c r="L22" s="20" t="str">
        <f>IF(N53&gt;=0,N53,"Winner # 29")</f>
        <v>John Adkisson</v>
      </c>
      <c r="M22" s="25">
        <v>303</v>
      </c>
    </row>
    <row r="23" spans="1:14" ht="14.25" thickBot="1" thickTop="1">
      <c r="A23" s="3">
        <v>6</v>
      </c>
      <c r="B23" s="19" t="s">
        <v>39</v>
      </c>
      <c r="C23" s="23">
        <v>253</v>
      </c>
      <c r="D23" s="11"/>
      <c r="E23" s="33"/>
      <c r="F23" s="12"/>
      <c r="G23" s="35"/>
      <c r="H23" s="13"/>
      <c r="I23" s="36"/>
      <c r="L23" s="13"/>
      <c r="M23" s="38"/>
      <c r="N23" s="13"/>
    </row>
    <row r="24" spans="2:14" ht="14.25" thickBot="1" thickTop="1">
      <c r="B24" s="7" t="s">
        <v>12</v>
      </c>
      <c r="C24" s="24"/>
      <c r="D24" s="20" t="str">
        <f>IF(C23&gt;C25,B23,IF(C23=C25," ",B25))</f>
        <v>J. Rittenhouse</v>
      </c>
      <c r="E24" s="34">
        <v>189</v>
      </c>
      <c r="F24" s="13"/>
      <c r="G24" s="36"/>
      <c r="H24" s="13"/>
      <c r="I24" s="36"/>
      <c r="L24" s="13" t="s">
        <v>13</v>
      </c>
      <c r="M24" s="38"/>
      <c r="N24" s="13"/>
    </row>
    <row r="25" spans="1:14" ht="14.25" thickBot="1" thickTop="1">
      <c r="A25" s="3">
        <v>11</v>
      </c>
      <c r="B25" s="18" t="s">
        <v>48</v>
      </c>
      <c r="C25" s="25">
        <v>248</v>
      </c>
      <c r="F25" s="13"/>
      <c r="G25" s="36"/>
      <c r="H25" s="13"/>
      <c r="I25" s="36"/>
      <c r="L25" s="13"/>
      <c r="M25" s="38"/>
      <c r="N25" s="13"/>
    </row>
    <row r="26" spans="6:9" ht="14.25" thickBot="1" thickTop="1">
      <c r="F26" s="9" t="s">
        <v>14</v>
      </c>
      <c r="G26" s="32"/>
      <c r="H26" s="20" t="str">
        <f>IF(G22&gt;G30,F22,IF(G22=G30," ",F30))</f>
        <v>Tom Garry</v>
      </c>
      <c r="I26" s="34">
        <v>353</v>
      </c>
    </row>
    <row r="27" spans="1:13" ht="14.25" thickBot="1" thickTop="1">
      <c r="A27" s="3">
        <v>7</v>
      </c>
      <c r="B27" s="19" t="s">
        <v>49</v>
      </c>
      <c r="C27" s="23">
        <v>212</v>
      </c>
      <c r="F27" s="13"/>
      <c r="G27" s="36"/>
      <c r="L27" s="20" t="str">
        <f>IF(M18&lt;M22,L18,"N/A")</f>
        <v>Tom Garry</v>
      </c>
      <c r="M27" s="37">
        <v>182</v>
      </c>
    </row>
    <row r="28" spans="2:13" ht="14.25" thickBot="1" thickTop="1">
      <c r="B28" s="7" t="s">
        <v>15</v>
      </c>
      <c r="C28" s="24"/>
      <c r="D28" s="21" t="str">
        <f>IF(C27&gt;C29,B27,IF(C27=C29," ",B29))</f>
        <v>Ray Berdie</v>
      </c>
      <c r="E28" s="30">
        <v>283</v>
      </c>
      <c r="F28" s="13"/>
      <c r="G28" s="36"/>
      <c r="L28" s="12"/>
      <c r="M28" s="35"/>
    </row>
    <row r="29" spans="1:14" ht="14.25" thickBot="1" thickTop="1">
      <c r="A29" s="3">
        <v>10</v>
      </c>
      <c r="B29" s="18" t="s">
        <v>40</v>
      </c>
      <c r="C29" s="25">
        <v>207</v>
      </c>
      <c r="D29" s="8"/>
      <c r="E29" s="31"/>
      <c r="F29" s="13"/>
      <c r="G29" s="36"/>
      <c r="L29" s="9" t="s">
        <v>16</v>
      </c>
      <c r="M29" s="32"/>
      <c r="N29" s="20" t="str">
        <f>IF(M27&gt;M31,L27,IF(M27=M31," ",L31))</f>
        <v>John Adkisson</v>
      </c>
    </row>
    <row r="30" spans="4:14" ht="14.25" thickBot="1" thickTop="1">
      <c r="D30" s="9" t="s">
        <v>17</v>
      </c>
      <c r="E30" s="32"/>
      <c r="F30" s="20" t="str">
        <f>IF(E28&gt;E32,D28,IF(E28=E32," ",D32))</f>
        <v>Ray Berdie</v>
      </c>
      <c r="G30" s="34">
        <v>226</v>
      </c>
      <c r="L30" s="50"/>
      <c r="M30" s="36"/>
      <c r="N30" s="16"/>
    </row>
    <row r="31" spans="1:13" ht="14.25" thickBot="1" thickTop="1">
      <c r="A31" s="3">
        <v>2</v>
      </c>
      <c r="B31" s="19" t="s">
        <v>35</v>
      </c>
      <c r="C31" s="23">
        <v>237</v>
      </c>
      <c r="D31" s="11"/>
      <c r="E31" s="33"/>
      <c r="L31" s="20" t="str">
        <f>IF(M22&gt;M18,L22,"N/A")</f>
        <v>John Adkisson</v>
      </c>
      <c r="M31" s="25">
        <v>290</v>
      </c>
    </row>
    <row r="32" spans="2:14" ht="14.25" thickBot="1" thickTop="1">
      <c r="B32" s="7" t="s">
        <v>18</v>
      </c>
      <c r="C32" s="24"/>
      <c r="D32" s="20" t="str">
        <f>IF(C31&gt;C33,B31,IF(C31=C33," ",B33))</f>
        <v>Matt Hudson</v>
      </c>
      <c r="E32" s="34">
        <v>268</v>
      </c>
      <c r="L32" s="13"/>
      <c r="M32" s="38"/>
      <c r="N32" s="13"/>
    </row>
    <row r="33" spans="1:3" ht="14.25" thickBot="1" thickTop="1">
      <c r="A33" s="3">
        <v>15</v>
      </c>
      <c r="B33" s="18" t="s">
        <v>44</v>
      </c>
      <c r="C33" s="25">
        <v>315</v>
      </c>
    </row>
    <row r="34" ht="13.5" thickTop="1"/>
    <row r="37" spans="2:14" s="1" customFormat="1" ht="12.75">
      <c r="B37" s="39" t="s">
        <v>51</v>
      </c>
      <c r="C37" s="40"/>
      <c r="D37" s="39" t="s">
        <v>52</v>
      </c>
      <c r="E37" s="40"/>
      <c r="F37" s="39" t="s">
        <v>53</v>
      </c>
      <c r="G37" s="40"/>
      <c r="H37" s="39" t="s">
        <v>54</v>
      </c>
      <c r="I37" s="40"/>
      <c r="J37" s="39" t="s">
        <v>55</v>
      </c>
      <c r="K37" s="40"/>
      <c r="L37" s="39" t="s">
        <v>56</v>
      </c>
      <c r="M37" s="40"/>
      <c r="N37" s="2"/>
    </row>
    <row r="38" spans="2:13" s="3" customFormat="1" ht="12.75">
      <c r="B38" s="17"/>
      <c r="C38" s="26"/>
      <c r="D38" s="17"/>
      <c r="E38" s="26"/>
      <c r="G38" s="30"/>
      <c r="I38" s="30"/>
      <c r="K38" s="44"/>
      <c r="M38" s="30"/>
    </row>
    <row r="39" spans="2:13" s="3" customFormat="1" ht="12.75">
      <c r="B39" s="17"/>
      <c r="C39" s="26"/>
      <c r="D39" s="17"/>
      <c r="E39" s="26"/>
      <c r="G39" s="30"/>
      <c r="I39" s="30"/>
      <c r="K39" s="44"/>
      <c r="M39" s="30"/>
    </row>
    <row r="40" spans="8:11" ht="13.5" thickBot="1">
      <c r="H40" s="21" t="str">
        <f>IF(G14&gt;G6,F6,IF(G6=G14,"Loser # 21",F14))</f>
        <v>Drew Becker</v>
      </c>
      <c r="I40" s="27">
        <v>200</v>
      </c>
      <c r="K40" s="45"/>
    </row>
    <row r="41" spans="4:11" ht="14.25" thickBot="1" thickTop="1">
      <c r="D41" s="21" t="str">
        <f>IF(E32&gt;E28,D28,IF(E28=E32,"Loser # 12",D32))</f>
        <v>Matt Hudson</v>
      </c>
      <c r="E41" s="30">
        <v>218</v>
      </c>
      <c r="H41" s="12"/>
      <c r="I41" s="35"/>
      <c r="K41" s="45"/>
    </row>
    <row r="42" spans="2:11" ht="14.25" thickBot="1" thickTop="1">
      <c r="B42" s="28" t="str">
        <f>IF(C5&gt;C3,B3,IF(C3=C5,"Loser 1/16",B5))</f>
        <v>Dave Eggert</v>
      </c>
      <c r="C42" s="27">
        <v>255</v>
      </c>
      <c r="D42" s="7" t="s">
        <v>19</v>
      </c>
      <c r="E42" s="24"/>
      <c r="F42" s="21" t="str">
        <f>IF(E41&gt;E43,D41,IF(E41=E43," ",D43))</f>
        <v>Adam Morris</v>
      </c>
      <c r="G42" s="30">
        <v>265</v>
      </c>
      <c r="I42" s="32"/>
      <c r="J42" s="21" t="str">
        <f>IF(I40&gt;I45,H40,IF(I40=I45," ",H45))</f>
        <v>Drew Becker</v>
      </c>
      <c r="K42" s="27">
        <v>178</v>
      </c>
    </row>
    <row r="43" spans="2:11" ht="14.25" thickBot="1" thickTop="1">
      <c r="B43" s="7" t="s">
        <v>20</v>
      </c>
      <c r="C43" s="24"/>
      <c r="D43" s="20" t="str">
        <f>IF(C42&gt;C44,B42,IF(C42=C44," ",B44))</f>
        <v>Adam Morris</v>
      </c>
      <c r="E43" s="25">
        <v>244</v>
      </c>
      <c r="F43" s="8"/>
      <c r="G43" s="31"/>
      <c r="H43" s="9" t="s">
        <v>21</v>
      </c>
      <c r="I43" s="36"/>
      <c r="J43" s="12"/>
      <c r="K43" s="46"/>
    </row>
    <row r="44" spans="2:11" ht="14.25" thickBot="1" thickTop="1">
      <c r="B44" s="18" t="str">
        <f>IF(C9&gt;C7,B7,IF(C7=C9,"Loser 8/9",B9))</f>
        <v>Adam Morris</v>
      </c>
      <c r="C44" s="25">
        <v>301</v>
      </c>
      <c r="F44" s="11"/>
      <c r="G44" s="33"/>
      <c r="H44" s="13"/>
      <c r="I44" s="36"/>
      <c r="J44" s="13"/>
      <c r="K44" s="47"/>
    </row>
    <row r="45" spans="6:11" ht="14.25" thickBot="1" thickTop="1">
      <c r="F45" s="9" t="s">
        <v>22</v>
      </c>
      <c r="G45" s="32"/>
      <c r="H45" s="20" t="str">
        <f>IF(G42&gt;G48,F42,IF(G42=G48," ",F48))</f>
        <v>Adam Morris</v>
      </c>
      <c r="I45" s="25">
        <v>136</v>
      </c>
      <c r="J45" s="13"/>
      <c r="K45" s="47"/>
    </row>
    <row r="46" spans="6:11" ht="13.5" thickTop="1">
      <c r="F46" s="11"/>
      <c r="G46" s="33"/>
      <c r="J46" s="13"/>
      <c r="K46" s="47"/>
    </row>
    <row r="47" spans="4:11" ht="13.5" thickBot="1">
      <c r="D47" s="21" t="str">
        <f>IF(E24&gt;E20,D20,IF(E20=E24,"Loser # 11",D24))</f>
        <v>J. Rittenhouse</v>
      </c>
      <c r="E47" s="30">
        <v>227</v>
      </c>
      <c r="F47" s="11"/>
      <c r="G47" s="33"/>
      <c r="J47" s="13"/>
      <c r="K47" s="47"/>
    </row>
    <row r="48" spans="2:13" ht="14.25" thickBot="1" thickTop="1">
      <c r="B48" s="18" t="str">
        <f>IF(C13&gt;C11,B11,IF(C11=C13,"Loser 4/13",B13))</f>
        <v>Tom Waldusky</v>
      </c>
      <c r="C48" s="23">
        <v>161</v>
      </c>
      <c r="D48" s="7" t="s">
        <v>23</v>
      </c>
      <c r="E48" s="24"/>
      <c r="F48" s="20" t="str">
        <f>IF(E47&gt;E49,D47,IF(E47=E49," ",D49))</f>
        <v>Paul Koziol</v>
      </c>
      <c r="G48" s="34">
        <v>228</v>
      </c>
      <c r="J48" s="9" t="s">
        <v>24</v>
      </c>
      <c r="K48" s="48"/>
      <c r="L48" s="20" t="str">
        <f>IF(K42&gt;K53,J42,IF(K42=K53," ",J53))</f>
        <v>John Adkisson</v>
      </c>
      <c r="M48" s="23">
        <v>252</v>
      </c>
    </row>
    <row r="49" spans="2:13" ht="14.25" thickBot="1" thickTop="1">
      <c r="B49" s="7" t="s">
        <v>25</v>
      </c>
      <c r="C49" s="24"/>
      <c r="D49" s="20" t="str">
        <f>IF(C48&gt;C50,B48,IF(C48=C50," ",B50))</f>
        <v>Paul Koziol</v>
      </c>
      <c r="E49" s="25">
        <v>278</v>
      </c>
      <c r="F49" s="6"/>
      <c r="G49" s="29"/>
      <c r="J49" s="13"/>
      <c r="K49" s="47"/>
      <c r="L49" s="12"/>
      <c r="M49" s="35"/>
    </row>
    <row r="50" spans="2:13" ht="14.25" thickBot="1" thickTop="1">
      <c r="B50" s="18" t="str">
        <f>IF(C17&gt;C15,B15,IF(C15=C17,"Loser 5/12",B17))</f>
        <v>Paul Koziol</v>
      </c>
      <c r="C50" s="25">
        <v>192</v>
      </c>
      <c r="F50" s="6"/>
      <c r="G50" s="29"/>
      <c r="J50" s="13"/>
      <c r="K50" s="47"/>
      <c r="L50" s="13"/>
      <c r="M50" s="36"/>
    </row>
    <row r="51" spans="6:13" ht="14.25" thickBot="1" thickTop="1">
      <c r="F51" s="6"/>
      <c r="G51" s="29"/>
      <c r="H51" s="21" t="str">
        <f>IF(G30&gt;G22,F22,IF(G22=G30,"Loser # 22",F30))</f>
        <v>Ray Berdie</v>
      </c>
      <c r="I51" s="27">
        <v>229</v>
      </c>
      <c r="J51" s="13"/>
      <c r="K51" s="47"/>
      <c r="L51" s="13"/>
      <c r="M51" s="36"/>
    </row>
    <row r="52" spans="4:13" ht="14.25" thickBot="1" thickTop="1">
      <c r="D52" s="21" t="str">
        <f>IF(E16&gt;E12,D12,IF(E12=E16,"Loser # 10",D16))</f>
        <v>Rob Barton</v>
      </c>
      <c r="E52" s="30">
        <v>194</v>
      </c>
      <c r="F52" s="6"/>
      <c r="G52" s="29"/>
      <c r="H52" s="12"/>
      <c r="I52" s="35"/>
      <c r="J52" s="13"/>
      <c r="K52" s="47"/>
      <c r="L52" s="13"/>
      <c r="M52" s="36"/>
    </row>
    <row r="53" spans="2:14" ht="14.25" thickBot="1" thickTop="1">
      <c r="B53" s="19" t="str">
        <f>IF(C21&gt;C19,B19,IF(C19=C21,"Loser 3/14",B21))</f>
        <v>Hyrum Hunt</v>
      </c>
      <c r="C53" s="23">
        <v>227</v>
      </c>
      <c r="D53" s="7" t="s">
        <v>26</v>
      </c>
      <c r="E53" s="24"/>
      <c r="F53" s="21" t="str">
        <f>IF(E52&gt;E54,D52,IF(E52=E54," ",D54))</f>
        <v>Dan Grimsrud</v>
      </c>
      <c r="G53" s="30">
        <v>201</v>
      </c>
      <c r="H53" s="13"/>
      <c r="I53" s="32"/>
      <c r="J53" s="20" t="str">
        <f>IF(I51&gt;I56,H51,IF(I51=I56," ",H56))</f>
        <v>John Adkisson</v>
      </c>
      <c r="K53" s="25">
        <v>237</v>
      </c>
      <c r="L53" s="9" t="s">
        <v>27</v>
      </c>
      <c r="M53" s="32"/>
      <c r="N53" s="20" t="str">
        <f>IF(M48&gt;M58,L48,IF(M48=M58," ",L58))</f>
        <v>John Adkisson</v>
      </c>
    </row>
    <row r="54" spans="2:14" ht="14.25" thickBot="1" thickTop="1">
      <c r="B54" s="7" t="s">
        <v>28</v>
      </c>
      <c r="C54" s="24"/>
      <c r="D54" s="20" t="str">
        <f>IF(C53&gt;C55,B53,IF(C53=C55," ",B55))</f>
        <v>Dan Grimsrud</v>
      </c>
      <c r="E54" s="25">
        <v>254</v>
      </c>
      <c r="F54" s="8"/>
      <c r="G54" s="31"/>
      <c r="H54" s="9" t="s">
        <v>29</v>
      </c>
      <c r="I54" s="36"/>
      <c r="K54" s="45"/>
      <c r="L54" s="13"/>
      <c r="M54" s="36"/>
      <c r="N54" s="16"/>
    </row>
    <row r="55" spans="2:13" ht="14.25" thickBot="1" thickTop="1">
      <c r="B55" s="18" t="str">
        <f>IF(C25&gt;C23,B23,IF(C23=C25,"Loser 6/11",B25))</f>
        <v>Dan Grimsrud</v>
      </c>
      <c r="C55" s="25">
        <v>278</v>
      </c>
      <c r="F55" s="11"/>
      <c r="G55" s="33"/>
      <c r="H55" s="13"/>
      <c r="I55" s="36"/>
      <c r="K55" s="45"/>
      <c r="L55" s="13"/>
      <c r="M55" s="36"/>
    </row>
    <row r="56" spans="6:13" ht="14.25" thickBot="1" thickTop="1">
      <c r="F56" s="9" t="s">
        <v>30</v>
      </c>
      <c r="G56" s="32"/>
      <c r="H56" s="20" t="str">
        <f>IF(G53&gt;G59,F53,IF(G53=G59," ",F59))</f>
        <v>John Adkisson</v>
      </c>
      <c r="I56" s="25">
        <v>243</v>
      </c>
      <c r="L56" s="13"/>
      <c r="M56" s="36"/>
    </row>
    <row r="57" spans="6:13" ht="13.5" thickTop="1">
      <c r="F57" s="11"/>
      <c r="G57" s="33"/>
      <c r="L57" s="13"/>
      <c r="M57" s="36"/>
    </row>
    <row r="58" spans="4:13" ht="13.5" thickBot="1">
      <c r="D58" s="21" t="str">
        <f>IF(E8&gt;E4,D4,IF(E4=E8,"Loser # 9",D8))</f>
        <v>Cameron Boyd</v>
      </c>
      <c r="E58" s="30">
        <v>143</v>
      </c>
      <c r="F58" s="11"/>
      <c r="G58" s="33"/>
      <c r="L58" s="20" t="str">
        <f>IF(I26&gt;I10,H10,IF(I10=I26,"Loser # 27",H26))</f>
        <v>Joel Griswold</v>
      </c>
      <c r="M58" s="25">
        <v>155</v>
      </c>
    </row>
    <row r="59" spans="2:7" ht="14.25" thickBot="1" thickTop="1">
      <c r="B59" s="19" t="str">
        <f>IF(C29&gt;C27,B27,IF(C27=C29,"Loser 7/10",B29))</f>
        <v>Bill Woodford</v>
      </c>
      <c r="C59" s="23">
        <v>201</v>
      </c>
      <c r="D59" s="7" t="s">
        <v>31</v>
      </c>
      <c r="E59" s="24"/>
      <c r="F59" s="20" t="str">
        <f>IF(E58&gt;E60,D58,IF(E58=E60," ",D60))</f>
        <v>John Adkisson</v>
      </c>
      <c r="G59" s="34">
        <v>274</v>
      </c>
    </row>
    <row r="60" spans="2:12" ht="14.25" thickBot="1" thickTop="1">
      <c r="B60" s="7" t="s">
        <v>32</v>
      </c>
      <c r="C60" s="24"/>
      <c r="D60" s="20" t="str">
        <f>IF(C59&gt;C61,B59,IF(C59=C61," ",B61))</f>
        <v>John Adkisson</v>
      </c>
      <c r="E60" s="25">
        <v>293</v>
      </c>
      <c r="F60" s="6"/>
      <c r="G60" s="29"/>
      <c r="L60" s="4" t="s">
        <v>33</v>
      </c>
    </row>
    <row r="61" spans="2:3" ht="14.25" thickBot="1" thickTop="1">
      <c r="B61" s="18" t="str">
        <f>IF(C33&gt;C31,B31,IF(C31=C33,"Loser 2/15",B33))</f>
        <v>John Adkisson</v>
      </c>
      <c r="C61" s="25">
        <v>294</v>
      </c>
    </row>
    <row r="62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Woodford</dc:creator>
  <cp:keywords/>
  <dc:description/>
  <cp:lastModifiedBy>wrw</cp:lastModifiedBy>
  <cp:lastPrinted>2003-03-29T21:01:14Z</cp:lastPrinted>
  <dcterms:created xsi:type="dcterms:W3CDTF">2003-03-29T20:51:06Z</dcterms:created>
  <dcterms:modified xsi:type="dcterms:W3CDTF">2009-07-28T04:00:20Z</dcterms:modified>
  <cp:category/>
  <cp:version/>
  <cp:contentType/>
  <cp:contentStatus/>
</cp:coreProperties>
</file>